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"/>
    </mc:Choice>
  </mc:AlternateContent>
  <xr:revisionPtr revIDLastSave="29" documentId="8_{9F01C402-8114-46EA-81A8-2D2AC32A88A4}" xr6:coauthVersionLast="47" xr6:coauthVersionMax="47" xr10:uidLastSave="{FC604CF1-759B-47EC-B3E5-FED8C887CA7F}"/>
  <bookViews>
    <workbookView xWindow="-120" yWindow="-120" windowWidth="29040" windowHeight="15720" xr2:uid="{00000000-000D-0000-FFFF-FFFF00000000}"/>
  </bookViews>
  <sheets>
    <sheet name="HECK SOQEL A2" sheetId="2" r:id="rId1"/>
    <sheet name="Tabelle1" sheetId="3" state="hidden" r:id="rId2"/>
  </sheets>
  <externalReferences>
    <externalReference r:id="rId3"/>
  </externalReferenc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7" i="3" l="1"/>
  <c r="C56" i="3"/>
  <c r="C5" i="3"/>
  <c r="C4" i="3"/>
  <c r="J14" i="2"/>
  <c r="J13" i="2"/>
  <c r="F47" i="2"/>
  <c r="G21" i="2"/>
  <c r="G22" i="2"/>
  <c r="G20" i="2"/>
  <c r="J17" i="2" l="1"/>
  <c r="D57" i="3" l="1"/>
  <c r="D56" i="3"/>
  <c r="G14" i="2" l="1"/>
  <c r="G15" i="2"/>
  <c r="G16" i="2"/>
  <c r="D7" i="3"/>
  <c r="G10" i="2"/>
  <c r="G11" i="2"/>
  <c r="G12" i="2"/>
  <c r="G8" i="2"/>
  <c r="E16" i="2"/>
  <c r="C16" i="2"/>
  <c r="C15" i="2"/>
  <c r="H16" i="2" l="1"/>
  <c r="I16" i="2" s="1"/>
  <c r="L16" i="2" s="1"/>
  <c r="D13" i="3" l="1"/>
  <c r="A42" i="2" l="1"/>
  <c r="E14" i="2"/>
  <c r="C14" i="2"/>
  <c r="F42" i="2" s="1"/>
  <c r="H14" i="2" l="1"/>
  <c r="I14" i="2" s="1"/>
  <c r="L14" i="2" s="1"/>
  <c r="G9" i="2"/>
  <c r="A41" i="2" l="1"/>
  <c r="C12" i="2"/>
  <c r="F40" i="2" s="1"/>
  <c r="A40" i="2"/>
  <c r="E12" i="2"/>
  <c r="F46" i="2"/>
  <c r="F45" i="2"/>
  <c r="F44" i="2"/>
  <c r="A46" i="2"/>
  <c r="A45" i="2"/>
  <c r="A44" i="2"/>
  <c r="F39" i="2"/>
  <c r="H20" i="2"/>
  <c r="I20" i="2" s="1"/>
  <c r="L20" i="2" s="1"/>
  <c r="H22" i="2"/>
  <c r="I22" i="2" s="1"/>
  <c r="L22" i="2" s="1"/>
  <c r="H21" i="2"/>
  <c r="I21" i="2" s="1"/>
  <c r="L21" i="2" s="1"/>
  <c r="F38" i="2"/>
  <c r="D23" i="3"/>
  <c r="D21" i="3"/>
  <c r="D20" i="3"/>
  <c r="D22" i="3"/>
  <c r="D19" i="3"/>
  <c r="A48" i="2"/>
  <c r="G26" i="2"/>
  <c r="F41" i="2"/>
  <c r="F43" i="2"/>
  <c r="A43" i="2"/>
  <c r="A39" i="2"/>
  <c r="A38" i="2"/>
  <c r="A37" i="2"/>
  <c r="H9" i="2"/>
  <c r="I9" i="2" s="1"/>
  <c r="F37" i="2"/>
  <c r="E26" i="2"/>
  <c r="E25" i="2"/>
  <c r="H25" i="2" s="1"/>
  <c r="I25" i="2" s="1"/>
  <c r="F31" i="2" s="1"/>
  <c r="H8" i="2"/>
  <c r="I8" i="2" s="1"/>
  <c r="E10" i="2"/>
  <c r="H10" i="2" s="1"/>
  <c r="I10" i="2" s="1"/>
  <c r="E11" i="2"/>
  <c r="E15" i="2"/>
  <c r="L8" i="2" l="1"/>
  <c r="F48" i="2"/>
  <c r="H15" i="2"/>
  <c r="I15" i="2" s="1"/>
  <c r="L15" i="2" s="1"/>
  <c r="L25" i="2"/>
  <c r="H11" i="2"/>
  <c r="I11" i="2" s="1"/>
  <c r="L10" i="2" s="1"/>
  <c r="H26" i="2"/>
  <c r="I26" i="2" s="1"/>
  <c r="F32" i="2" s="1"/>
  <c r="H12" i="2"/>
  <c r="I12" i="2" s="1"/>
  <c r="I13" i="2" l="1"/>
  <c r="I17" i="2" s="1"/>
  <c r="F30" i="2" s="1"/>
  <c r="L12" i="2"/>
  <c r="L13" i="2" s="1"/>
  <c r="L17" i="2" s="1"/>
  <c r="L26" i="2"/>
  <c r="F3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>Philipp Koch</author>
    <author>Stefanie Huemmer (RW-D/G)</author>
  </authors>
  <commentList>
    <comment ref="H6" authorId="0" shapeId="0" xr:uid="{00000000-0006-0000-0000-000001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Plattendicke in mm</t>
        </r>
        <r>
          <rPr>
            <sz val="8"/>
            <color indexed="10"/>
            <rFont val="Tahoma"/>
            <family val="2"/>
          </rPr>
          <t xml:space="preserve"> eintragen! (ohne Einheit)</t>
        </r>
      </text>
    </comment>
    <comment ref="L7" authorId="0" shapeId="0" xr:uid="{00000000-0006-0000-0000-000002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E8" authorId="0" shapeId="0" xr:uid="{00000000-0006-0000-0000-000004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Rabattsatz</t>
        </r>
        <r>
          <rPr>
            <sz val="8"/>
            <color indexed="10"/>
            <rFont val="Tahoma"/>
            <family val="2"/>
          </rPr>
          <t xml:space="preserve"> eintragen! 
Dieser Rabattsatz wird in </t>
        </r>
        <r>
          <rPr>
            <b/>
            <sz val="8"/>
            <color indexed="10"/>
            <rFont val="Tahoma"/>
            <family val="2"/>
          </rPr>
          <t>alle</t>
        </r>
        <r>
          <rPr>
            <sz val="8"/>
            <color indexed="10"/>
            <rFont val="Tahoma"/>
            <family val="2"/>
          </rPr>
          <t xml:space="preserve"> Spalten übertragen.
</t>
        </r>
        <r>
          <rPr>
            <b/>
            <sz val="8"/>
            <color indexed="10"/>
            <rFont val="Tahoma"/>
            <family val="2"/>
          </rPr>
          <t>(außer Dämmplatten-Rabattspalte)</t>
        </r>
      </text>
    </comment>
    <comment ref="A14" authorId="1" shapeId="0" xr:uid="{54909DAA-40CE-490F-BC25-C5533B709CB3}">
      <text>
        <r>
          <rPr>
            <b/>
            <sz val="8"/>
            <color indexed="10"/>
            <rFont val="Tahoma"/>
            <family val="2"/>
          </rPr>
          <t>blau hinterlegte Felder =
mehrere Auswahlmöglichkeiten</t>
        </r>
      </text>
    </comment>
    <comment ref="A20" authorId="2" shapeId="0" xr:uid="{38C691AA-1774-4700-AF7E-8ADF70CE4F09}">
      <text>
        <r>
          <rPr>
            <sz val="8"/>
            <color indexed="10"/>
            <rFont val="Tahoma"/>
            <family val="2"/>
          </rPr>
          <t>Verankerungslängen beachten!
(ca. 60 mm)</t>
        </r>
      </text>
    </comment>
  </commentList>
</comments>
</file>

<file path=xl/sharedStrings.xml><?xml version="1.0" encoding="utf-8"?>
<sst xmlns="http://schemas.openxmlformats.org/spreadsheetml/2006/main" count="132" uniqueCount="86">
  <si>
    <t>Zeitauf-wand</t>
  </si>
  <si>
    <t>kg</t>
  </si>
  <si>
    <t>m²</t>
  </si>
  <si>
    <t>l</t>
  </si>
  <si>
    <t>Zubehör</t>
  </si>
  <si>
    <t>Preis Grundaufbau</t>
  </si>
  <si>
    <t>Dämmstärke</t>
  </si>
  <si>
    <t>m</t>
  </si>
  <si>
    <t>Bedarf/m²                ca.</t>
  </si>
  <si>
    <t>/m²</t>
  </si>
  <si>
    <t>/m</t>
  </si>
  <si>
    <t>min</t>
  </si>
  <si>
    <t>/je</t>
  </si>
  <si>
    <t>%</t>
  </si>
  <si>
    <t>Rabatt-satz</t>
  </si>
  <si>
    <t>Gesamt €</t>
  </si>
  <si>
    <t>Preis incl. Anstrich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</si>
  <si>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</si>
  <si>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</si>
  <si>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</si>
  <si>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</si>
  <si>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</si>
  <si>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Materialkosten</t>
  </si>
  <si>
    <t>lfm</t>
  </si>
  <si>
    <t>Gebäudeecken</t>
  </si>
  <si>
    <t>Materialbedarf</t>
  </si>
  <si>
    <t>Sockelfläche</t>
  </si>
  <si>
    <t>Fugendichtband</t>
  </si>
  <si>
    <t>Lohn + Material</t>
  </si>
  <si>
    <t>HECK Fugendichtband 14/2-6</t>
  </si>
  <si>
    <t>(Kleben)</t>
  </si>
  <si>
    <t>(Armieren)</t>
  </si>
  <si>
    <t>Netto              €</t>
  </si>
  <si>
    <t>HECK Gewebeeckwinkel PVC (100x150 mm)</t>
  </si>
  <si>
    <t>HECK Fugendichtband 20/2-6</t>
  </si>
  <si>
    <t>HECK Fugendichtband 20/4-9</t>
  </si>
  <si>
    <t>HECK Fugendichtband 14/3-9</t>
  </si>
  <si>
    <t>HECK Fugendichtband 14/5-12</t>
  </si>
  <si>
    <t>HECK SILCO FF (Silicon-Fassadenfinish) weiß</t>
  </si>
  <si>
    <t>HECK SILCO FF (Silicon-Fassadenfinish) farbig (HBW 100-70)</t>
  </si>
  <si>
    <t>HECK K+A SL</t>
  </si>
  <si>
    <t>HECK K+A SL (5 mm)</t>
  </si>
  <si>
    <t>HECK STR-U 2G Dübellänge 135 mm</t>
  </si>
  <si>
    <t>HECK STR-U 2G Dübellänge 155 mm</t>
  </si>
  <si>
    <t>HECK STR-U 2G Dübellänge 175 mm</t>
  </si>
  <si>
    <t>HECK STR-U 2G Dübellänge 195 mm</t>
  </si>
  <si>
    <t>HECK STR-U 2G Dübellänge 215 mm</t>
  </si>
  <si>
    <t>HECK STR-U 2G Dübellänge 235 mm</t>
  </si>
  <si>
    <t>HECK STR-U 2G Dübellänge 255 mm</t>
  </si>
  <si>
    <t>HECK STR-U 2G Dübellänge 275 mm</t>
  </si>
  <si>
    <t>HECK STR-U 2G Dübellänge 295 mm</t>
  </si>
  <si>
    <t>HECK STR-U 2G Dübellänge 315 mm</t>
  </si>
  <si>
    <t>Verdübelung</t>
  </si>
  <si>
    <t>z. B.</t>
  </si>
  <si>
    <t>St.</t>
  </si>
  <si>
    <t>HECK STR-Verschlusselement Steinwolle</t>
  </si>
  <si>
    <t>HECK K+A SL (2 mm gefilzt)</t>
  </si>
  <si>
    <t>HECK SHP (Siliconharzputz) KC1 weiß</t>
  </si>
  <si>
    <t>HECK SHP (Siliconharzputz) KC1 farbig (HBW 100-70)</t>
  </si>
  <si>
    <t>HECK SHP (Siliconharzputz) KC1,5 weiß</t>
  </si>
  <si>
    <t>HECK SHP (Siliconharzputz) KC1,5 farbig (HBW 100-70)</t>
  </si>
  <si>
    <t>HECK SHP (Siliconharzputz) KC2 weiß</t>
  </si>
  <si>
    <t>HECK SHP (Siliconharzputz) KC2 farbig (HBW 100-70)</t>
  </si>
  <si>
    <t>HECK SHP (Siliconharzputz) KC3 weiß</t>
  </si>
  <si>
    <t>HECK SHP (Siliconharzputz) KC3 farbig (HBW 100-70)</t>
  </si>
  <si>
    <t>HECK SHP (Siliconharzputz) R2 weiß</t>
  </si>
  <si>
    <t>HECK SHP (Siliconharzputz) R2 farbig (HBW 100-70)</t>
  </si>
  <si>
    <t>HECK SHP (Siliconharzputz) R3 weiß</t>
  </si>
  <si>
    <t>HECK SHP (Siliconharzputz) R3 farbig (HBW 100-70)</t>
  </si>
  <si>
    <t>HECK SHP 4S (Siliconharzputz 4S) KC1,5 weiß</t>
  </si>
  <si>
    <t>HECK SHP 4S (Siliconharzputz 4S) KC1,5 farbig (HBW 100-70)</t>
  </si>
  <si>
    <t>HECK SHP 4S (Siliconharzputz 4S) KC2 weiß</t>
  </si>
  <si>
    <t>HECK SHP 4S (Siliconharzputz 4S) KC2 farbig (HBW 100-70)</t>
  </si>
  <si>
    <t>HECK SHP 4S (Siliconharzputz 4S) KC3 weiß</t>
  </si>
  <si>
    <t>HECK SHP 4S (Siliconharzputz 4S) KC3 farbig (HBW 100-70)</t>
  </si>
  <si>
    <t>(Oberputz)</t>
  </si>
  <si>
    <t>HECK Coverrock X-2</t>
  </si>
  <si>
    <t>HECK AGG CER (Armierungsgewebe Keramik)</t>
  </si>
  <si>
    <t>HECK DS FLEX LIGHT (Dichtungsschlämme flexibel)</t>
  </si>
  <si>
    <t>HECK Dübelteller VT2G + HECK STR-Rondelle MW</t>
  </si>
  <si>
    <t>HECK MW-Lamelle 040-II</t>
  </si>
  <si>
    <t>HECK SOQEL A2</t>
  </si>
  <si>
    <t xml:space="preserve">Bei den Angaben in der Tabelle handelt es sich um Richtwerte aus der "Zeitaufwand-Tabelle - Ausbau / Fassade, 5. Auflage" </t>
  </si>
  <si>
    <t>vom Fachverband der Stuckateuere für Ausbau und Fassade. Die tatsächlichen Verbräuche und vor allem Zeitwerte</t>
  </si>
  <si>
    <t>können je nach den örtlichen Gegebenheiten auch in größerem Umfang von den Richtwerten abweichen.</t>
  </si>
  <si>
    <t>Listenpreis 2025 
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</si>
</sst>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DM&quot;_-;\-* #,##0.00\ &quot;DM&quot;_-;_-* &quot;-&quot;??\ &quot;DM&quot;_-;_-@_-"/>
    <numFmt numFmtId="165" formatCode="0.0"/>
    <numFmt numFmtId="166" formatCode="#,##0.00\ \€"/>
    <numFmt numFmtId="167" formatCode="0\ &quot;qm&quot;"/>
    <numFmt numFmtId="168" formatCode="0\ &quot;Rollen&quot;"/>
    <numFmt numFmtId="169" formatCode="0\ &quot;Gebinde&quot;"/>
    <numFmt numFmtId="170" formatCode="0\ &quot;Stück&quot;"/>
    <numFmt numFmtId="171" formatCode="0\ &quot;Sack&quot;"/>
  </numFmts>
  <fonts count="2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color indexed="12"/>
      <name val="Arial"/>
      <family val="2"/>
    </font>
    <font>
      <sz val="7"/>
      <name val="Arial"/>
      <family val="2"/>
    </font>
    <font>
      <u/>
      <sz val="9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9.5"/>
      <name val="Arial"/>
      <family val="2"/>
    </font>
    <font>
      <sz val="9.5"/>
      <name val="Arial"/>
      <family val="2"/>
    </font>
    <font>
      <b/>
      <sz val="9.5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6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0" fillId="0" borderId="0" xfId="0" applyAlignment="1">
      <alignment vertical="center"/>
    </xf>
    <xf numFmtId="0" fontId="11" fillId="0" borderId="0" xfId="0" applyFont="1"/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6" fillId="2" borderId="6" xfId="0" applyFont="1" applyFill="1" applyBorder="1" applyAlignment="1">
      <alignment horizontal="right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165" fontId="15" fillId="0" borderId="3" xfId="0" applyNumberFormat="1" applyFont="1" applyBorder="1" applyAlignment="1">
      <alignment vertical="center"/>
    </xf>
    <xf numFmtId="1" fontId="15" fillId="0" borderId="8" xfId="0" applyNumberFormat="1" applyFont="1" applyBorder="1" applyAlignment="1">
      <alignment horizontal="right" vertical="center"/>
    </xf>
    <xf numFmtId="1" fontId="15" fillId="0" borderId="4" xfId="0" applyNumberFormat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left" vertical="center"/>
    </xf>
    <xf numFmtId="0" fontId="15" fillId="0" borderId="9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1" fontId="15" fillId="0" borderId="0" xfId="0" applyNumberFormat="1" applyFont="1" applyAlignment="1">
      <alignment horizontal="right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10" xfId="0" applyFont="1" applyBorder="1" applyAlignment="1">
      <alignment horizontal="right" vertical="center"/>
    </xf>
    <xf numFmtId="0" fontId="15" fillId="0" borderId="10" xfId="0" applyFont="1" applyBorder="1" applyAlignment="1">
      <alignment horizontal="left" vertical="center"/>
    </xf>
    <xf numFmtId="2" fontId="15" fillId="0" borderId="10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1" fontId="15" fillId="0" borderId="7" xfId="0" applyNumberFormat="1" applyFont="1" applyBorder="1" applyAlignment="1">
      <alignment horizontal="left" vertical="center"/>
    </xf>
    <xf numFmtId="2" fontId="15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left"/>
    </xf>
    <xf numFmtId="166" fontId="17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13" xfId="0" applyFont="1" applyBorder="1" applyAlignment="1">
      <alignment horizontal="center" vertical="center" wrapText="1"/>
    </xf>
    <xf numFmtId="166" fontId="16" fillId="2" borderId="14" xfId="1" applyNumberFormat="1" applyFont="1" applyFill="1" applyBorder="1" applyAlignment="1">
      <alignment horizontal="center" vertical="center"/>
    </xf>
    <xf numFmtId="166" fontId="15" fillId="0" borderId="15" xfId="1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left" vertical="center" wrapText="1"/>
    </xf>
    <xf numFmtId="1" fontId="15" fillId="0" borderId="3" xfId="0" applyNumberFormat="1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6" fontId="15" fillId="0" borderId="14" xfId="1" applyNumberFormat="1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0" fontId="20" fillId="0" borderId="0" xfId="0" applyFont="1"/>
    <xf numFmtId="0" fontId="2" fillId="0" borderId="0" xfId="0" applyFont="1"/>
    <xf numFmtId="0" fontId="14" fillId="3" borderId="1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right" vertical="center"/>
    </xf>
    <xf numFmtId="2" fontId="14" fillId="3" borderId="5" xfId="1" applyNumberFormat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right" vertical="center"/>
    </xf>
    <xf numFmtId="1" fontId="14" fillId="3" borderId="4" xfId="0" applyNumberFormat="1" applyFont="1" applyFill="1" applyBorder="1" applyAlignment="1">
      <alignment horizontal="left" vertical="center"/>
    </xf>
    <xf numFmtId="166" fontId="14" fillId="3" borderId="14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0" fillId="0" borderId="0" xfId="0" applyNumberFormat="1"/>
    <xf numFmtId="0" fontId="15" fillId="4" borderId="1" xfId="0" applyFont="1" applyFill="1" applyBorder="1" applyAlignment="1">
      <alignment horizontal="left" vertical="center" wrapText="1"/>
    </xf>
    <xf numFmtId="2" fontId="15" fillId="0" borderId="5" xfId="1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right" vertical="center"/>
    </xf>
    <xf numFmtId="2" fontId="15" fillId="0" borderId="10" xfId="1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vertical="center" wrapText="1"/>
    </xf>
    <xf numFmtId="0" fontId="15" fillId="0" borderId="5" xfId="0" applyFont="1" applyBorder="1" applyAlignment="1">
      <alignment horizontal="left" vertical="center" wrapText="1"/>
    </xf>
    <xf numFmtId="1" fontId="15" fillId="0" borderId="10" xfId="0" applyNumberFormat="1" applyFont="1" applyBorder="1" applyAlignment="1">
      <alignment horizontal="right" vertical="center"/>
    </xf>
    <xf numFmtId="2" fontId="22" fillId="0" borderId="0" xfId="0" applyNumberFormat="1" applyFont="1"/>
    <xf numFmtId="0" fontId="15" fillId="5" borderId="1" xfId="0" applyFont="1" applyFill="1" applyBorder="1" applyAlignment="1">
      <alignment horizontal="left" vertical="center" wrapText="1"/>
    </xf>
    <xf numFmtId="0" fontId="23" fillId="0" borderId="0" xfId="2"/>
    <xf numFmtId="166" fontId="15" fillId="0" borderId="15" xfId="1" applyNumberFormat="1" applyFont="1" applyBorder="1" applyAlignment="1">
      <alignment horizontal="center" vertical="center"/>
    </xf>
    <xf numFmtId="166" fontId="15" fillId="0" borderId="33" xfId="1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right" vertical="center"/>
    </xf>
    <xf numFmtId="1" fontId="15" fillId="0" borderId="32" xfId="0" applyNumberFormat="1" applyFont="1" applyBorder="1" applyAlignment="1">
      <alignment horizontal="right" vertical="center"/>
    </xf>
    <xf numFmtId="1" fontId="15" fillId="0" borderId="7" xfId="0" applyNumberFormat="1" applyFont="1" applyBorder="1" applyAlignment="1">
      <alignment horizontal="left" vertical="center"/>
    </xf>
    <xf numFmtId="1" fontId="15" fillId="0" borderId="18" xfId="0" applyNumberFormat="1" applyFont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/>
    <xf numFmtId="14" fontId="15" fillId="0" borderId="6" xfId="0" applyNumberFormat="1" applyFont="1" applyBorder="1" applyAlignment="1">
      <alignment horizontal="left"/>
    </xf>
    <xf numFmtId="14" fontId="15" fillId="0" borderId="3" xfId="0" applyNumberFormat="1" applyFont="1" applyBorder="1" applyAlignment="1">
      <alignment horizontal="left"/>
    </xf>
    <xf numFmtId="14" fontId="15" fillId="0" borderId="5" xfId="0" applyNumberFormat="1" applyFont="1" applyBorder="1" applyAlignment="1">
      <alignment horizontal="left"/>
    </xf>
    <xf numFmtId="170" fontId="18" fillId="0" borderId="6" xfId="0" applyNumberFormat="1" applyFont="1" applyBorder="1"/>
    <xf numFmtId="170" fontId="18" fillId="0" borderId="5" xfId="0" applyNumberFormat="1" applyFont="1" applyBorder="1"/>
    <xf numFmtId="0" fontId="15" fillId="0" borderId="12" xfId="0" applyFont="1" applyBorder="1" applyAlignment="1">
      <alignment horizontal="left"/>
    </xf>
    <xf numFmtId="0" fontId="0" fillId="0" borderId="12" xfId="0" applyBorder="1"/>
    <xf numFmtId="171" fontId="18" fillId="0" borderId="12" xfId="0" applyNumberFormat="1" applyFont="1" applyBorder="1" applyAlignment="1">
      <alignment horizontal="right"/>
    </xf>
    <xf numFmtId="14" fontId="15" fillId="0" borderId="12" xfId="0" applyNumberFormat="1" applyFont="1" applyBorder="1" applyAlignment="1">
      <alignment horizontal="left"/>
    </xf>
    <xf numFmtId="0" fontId="1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4" fillId="3" borderId="16" xfId="0" applyFont="1" applyFill="1" applyBorder="1" applyAlignment="1">
      <alignment horizontal="left" vertical="center" wrapText="1"/>
    </xf>
    <xf numFmtId="0" fontId="14" fillId="3" borderId="17" xfId="0" applyFont="1" applyFill="1" applyBorder="1" applyAlignment="1">
      <alignment horizontal="left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1" fontId="15" fillId="0" borderId="10" xfId="0" applyNumberFormat="1" applyFont="1" applyBorder="1" applyAlignment="1">
      <alignment horizontal="right" vertical="center"/>
    </xf>
    <xf numFmtId="1" fontId="15" fillId="0" borderId="29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2" fontId="8" fillId="0" borderId="3" xfId="0" applyNumberFormat="1" applyFont="1" applyBorder="1" applyAlignment="1">
      <alignment horizontal="right" vertical="center"/>
    </xf>
    <xf numFmtId="2" fontId="8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7" fillId="0" borderId="6" xfId="1" applyNumberFormat="1" applyFont="1" applyBorder="1" applyAlignment="1">
      <alignment horizontal="right" vertical="center"/>
    </xf>
    <xf numFmtId="166" fontId="7" fillId="0" borderId="5" xfId="1" applyNumberFormat="1" applyFont="1" applyBorder="1" applyAlignment="1">
      <alignment horizontal="right" vertical="center"/>
    </xf>
    <xf numFmtId="168" fontId="18" fillId="0" borderId="6" xfId="0" applyNumberFormat="1" applyFont="1" applyBorder="1"/>
    <xf numFmtId="168" fontId="18" fillId="0" borderId="5" xfId="0" applyNumberFormat="1" applyFont="1" applyBorder="1"/>
    <xf numFmtId="169" fontId="18" fillId="0" borderId="6" xfId="0" applyNumberFormat="1" applyFont="1" applyBorder="1"/>
    <xf numFmtId="169" fontId="18" fillId="0" borderId="5" xfId="0" applyNumberFormat="1" applyFont="1" applyBorder="1"/>
    <xf numFmtId="166" fontId="7" fillId="0" borderId="6" xfId="1" applyNumberFormat="1" applyFont="1" applyBorder="1" applyAlignment="1">
      <alignment horizontal="right"/>
    </xf>
    <xf numFmtId="166" fontId="7" fillId="0" borderId="5" xfId="1" applyNumberFormat="1" applyFont="1" applyBorder="1" applyAlignment="1">
      <alignment horizontal="right"/>
    </xf>
    <xf numFmtId="2" fontId="8" fillId="0" borderId="5" xfId="0" applyNumberFormat="1" applyFont="1" applyBorder="1" applyAlignment="1">
      <alignment horizontal="center" vertical="center"/>
    </xf>
    <xf numFmtId="167" fontId="18" fillId="0" borderId="12" xfId="0" applyNumberFormat="1" applyFont="1" applyBorder="1" applyAlignment="1">
      <alignment horizontal="right"/>
    </xf>
    <xf numFmtId="0" fontId="0" fillId="0" borderId="9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1" fontId="15" fillId="0" borderId="10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168" fontId="18" fillId="0" borderId="12" xfId="0" applyNumberFormat="1" applyFont="1" applyBorder="1"/>
    <xf numFmtId="2" fontId="8" fillId="0" borderId="6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166" fontId="7" fillId="0" borderId="30" xfId="1" applyNumberFormat="1" applyFont="1" applyBorder="1" applyAlignment="1">
      <alignment horizontal="right"/>
    </xf>
    <xf numFmtId="166" fontId="7" fillId="0" borderId="31" xfId="1" applyNumberFormat="1" applyFont="1" applyBorder="1" applyAlignment="1">
      <alignment horizontal="right"/>
    </xf>
    <xf numFmtId="166" fontId="17" fillId="0" borderId="6" xfId="0" applyNumberFormat="1" applyFont="1" applyBorder="1" applyAlignment="1">
      <alignment horizontal="right"/>
    </xf>
    <xf numFmtId="166" fontId="17" fillId="0" borderId="5" xfId="0" applyNumberFormat="1" applyFont="1" applyBorder="1" applyAlignment="1">
      <alignment horizontal="right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hkoc\Downloads\MW_geklebt_geduebelt%20(14).xlsx" TargetMode="External"/><Relationship Id="rId1" Type="http://schemas.openxmlformats.org/officeDocument/2006/relationships/externalLinkPath" Target="file:///C:\Users\phkoc\Downloads\MW_geklebt_geduebelt%20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W-DP"/>
      <sheetName val="Tabelle1"/>
    </sheetNames>
    <sheetDataSet>
      <sheetData sheetId="0">
        <row r="26">
          <cell r="C26">
            <v>4</v>
          </cell>
        </row>
        <row r="35">
          <cell r="B3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showGridLines="0" tabSelected="1" zoomScaleNormal="100" workbookViewId="0">
      <selection activeCell="G8" sqref="G8"/>
    </sheetView>
  </sheetViews>
  <sheetFormatPr baseColWidth="10" defaultRowHeight="12.75" x14ac:dyDescent="0.2"/>
  <cols>
    <col min="1" max="1" width="53.7109375" style="9" bestFit="1" customWidth="1"/>
    <col min="2" max="2" width="4.7109375" style="9" customWidth="1"/>
    <col min="3" max="3" width="4.7109375" customWidth="1"/>
    <col min="4" max="4" width="4.28515625" customWidth="1"/>
    <col min="5" max="6" width="3.7109375" customWidth="1"/>
    <col min="7" max="7" width="13.28515625" customWidth="1"/>
    <col min="8" max="9" width="7.7109375" customWidth="1"/>
    <col min="10" max="11" width="4.7109375" customWidth="1"/>
    <col min="12" max="12" width="12.7109375" customWidth="1"/>
    <col min="13" max="13" width="5.85546875" customWidth="1"/>
    <col min="14" max="14" width="6.42578125" customWidth="1"/>
  </cols>
  <sheetData>
    <row r="1" spans="1:17" s="3" customFormat="1" ht="14.1" customHeight="1" x14ac:dyDescent="0.25">
      <c r="A1" s="46"/>
      <c r="B1" s="11"/>
      <c r="C1" s="2"/>
      <c r="D1" s="2"/>
      <c r="E1" s="2"/>
      <c r="F1" s="45"/>
      <c r="H1" s="47"/>
      <c r="I1" s="47"/>
      <c r="J1" s="47"/>
      <c r="K1" s="47"/>
      <c r="L1" s="47"/>
      <c r="M1" s="47"/>
    </row>
    <row r="2" spans="1:17" s="3" customFormat="1" ht="14.1" customHeight="1" x14ac:dyDescent="0.25">
      <c r="A2" s="7"/>
      <c r="B2" s="7"/>
      <c r="C2" s="2"/>
      <c r="D2" s="2"/>
      <c r="E2" s="2"/>
      <c r="F2" s="2"/>
      <c r="G2" s="2"/>
    </row>
    <row r="3" spans="1:17" s="3" customFormat="1" ht="14.1" customHeight="1" x14ac:dyDescent="0.25">
      <c r="A3" s="7"/>
      <c r="B3" s="7"/>
      <c r="C3" s="2"/>
      <c r="D3" s="2"/>
      <c r="E3" s="2"/>
      <c r="F3" s="2"/>
      <c r="G3" s="2"/>
      <c r="J3" s="16"/>
    </row>
    <row r="4" spans="1:17" ht="14.1" customHeight="1" x14ac:dyDescent="0.2">
      <c r="A4" s="8"/>
      <c r="B4" s="8"/>
      <c r="C4" s="1"/>
      <c r="D4" s="1"/>
      <c r="E4" s="1"/>
      <c r="F4" s="1"/>
      <c r="G4" s="1"/>
      <c r="J4" s="113"/>
      <c r="K4" s="113"/>
      <c r="L4" s="15"/>
      <c r="M4" s="15"/>
    </row>
    <row r="5" spans="1:17" ht="14.1" customHeight="1" thickBot="1" x14ac:dyDescent="0.25"/>
    <row r="6" spans="1:17" s="4" customFormat="1" ht="24" customHeight="1" x14ac:dyDescent="0.2">
      <c r="A6" s="114" t="s">
        <v>81</v>
      </c>
      <c r="B6" s="118" t="s">
        <v>6</v>
      </c>
      <c r="C6" s="119"/>
      <c r="D6" s="120"/>
      <c r="E6" s="118" t="s">
        <v>14</v>
      </c>
      <c r="F6" s="120"/>
      <c r="G6" s="128" t="s">
        <v>85</v>
      </c>
      <c r="H6" s="126">
        <v>100</v>
      </c>
      <c r="I6" s="127"/>
      <c r="J6" s="116" t="s">
        <v>0</v>
      </c>
      <c r="K6" s="117"/>
      <c r="L6" s="59" t="s">
        <v>28</v>
      </c>
    </row>
    <row r="7" spans="1:17" s="4" customFormat="1" ht="24" customHeight="1" x14ac:dyDescent="0.2">
      <c r="A7" s="115"/>
      <c r="B7" s="121" t="s">
        <v>8</v>
      </c>
      <c r="C7" s="122"/>
      <c r="D7" s="123"/>
      <c r="E7" s="124"/>
      <c r="F7" s="125"/>
      <c r="G7" s="129"/>
      <c r="H7" s="17" t="s">
        <v>32</v>
      </c>
      <c r="I7" s="18" t="s">
        <v>15</v>
      </c>
      <c r="J7" s="19" t="s">
        <v>11</v>
      </c>
      <c r="K7" s="20" t="s">
        <v>12</v>
      </c>
      <c r="L7" s="60">
        <v>0</v>
      </c>
    </row>
    <row r="8" spans="1:17" s="4" customFormat="1" ht="24" customHeight="1" x14ac:dyDescent="0.2">
      <c r="A8" s="21" t="s">
        <v>40</v>
      </c>
      <c r="B8" s="22"/>
      <c r="C8" s="28">
        <v>8</v>
      </c>
      <c r="D8" s="24" t="s">
        <v>1</v>
      </c>
      <c r="E8" s="25">
        <v>0</v>
      </c>
      <c r="F8" s="24" t="s">
        <v>13</v>
      </c>
      <c r="G8" s="85">
        <f>VLOOKUP(A8,Tabelle1!$A$4:$C$54,3,0)</f>
        <v>3.43</v>
      </c>
      <c r="H8" s="26">
        <f>G8-G8*E8/100</f>
        <v>3.43</v>
      </c>
      <c r="I8" s="27">
        <f>PRODUCT(C8,H8)</f>
        <v>27.44</v>
      </c>
      <c r="J8" s="130">
        <v>30</v>
      </c>
      <c r="K8" s="99" t="s">
        <v>9</v>
      </c>
      <c r="L8" s="95">
        <f>SUM(I8+I9+(J8*L7))</f>
        <v>76.8</v>
      </c>
    </row>
    <row r="9" spans="1:17" s="4" customFormat="1" ht="24" customHeight="1" x14ac:dyDescent="0.2">
      <c r="A9" s="84" t="s">
        <v>76</v>
      </c>
      <c r="B9" s="22"/>
      <c r="C9" s="28">
        <v>1</v>
      </c>
      <c r="D9" s="24" t="s">
        <v>2</v>
      </c>
      <c r="E9" s="25">
        <v>0</v>
      </c>
      <c r="F9" s="24" t="s">
        <v>13</v>
      </c>
      <c r="G9" s="85">
        <f>VLOOKUP(A9,Tabelle1!$A$4:$C$54,3,0)</f>
        <v>49.36</v>
      </c>
      <c r="H9" s="26">
        <f>G9-G9*E9/100</f>
        <v>49.36</v>
      </c>
      <c r="I9" s="27">
        <f>PRODUCT(C9,H9)</f>
        <v>49.36</v>
      </c>
      <c r="J9" s="131"/>
      <c r="K9" s="100"/>
      <c r="L9" s="96"/>
    </row>
    <row r="10" spans="1:17" s="4" customFormat="1" ht="24" customHeight="1" x14ac:dyDescent="0.2">
      <c r="A10" s="21" t="s">
        <v>41</v>
      </c>
      <c r="B10" s="22"/>
      <c r="C10" s="23">
        <v>6.5</v>
      </c>
      <c r="D10" s="24" t="s">
        <v>1</v>
      </c>
      <c r="E10" s="25" t="str">
        <f>REPT(E8,1)</f>
        <v>0</v>
      </c>
      <c r="F10" s="24" t="s">
        <v>13</v>
      </c>
      <c r="G10" s="85">
        <f>VLOOKUP(A10,Tabelle1!$A$4:$C$54,3,0)</f>
        <v>3.43</v>
      </c>
      <c r="H10" s="26">
        <f>G10-G10*E10/100</f>
        <v>3.43</v>
      </c>
      <c r="I10" s="27">
        <f>PRODUCT(C10,H10)</f>
        <v>22.3</v>
      </c>
      <c r="J10" s="97">
        <v>16</v>
      </c>
      <c r="K10" s="99" t="s">
        <v>9</v>
      </c>
      <c r="L10" s="95">
        <f>SUM(I10+I11+(J10*L7))</f>
        <v>26.34</v>
      </c>
    </row>
    <row r="11" spans="1:17" s="4" customFormat="1" ht="24" customHeight="1" x14ac:dyDescent="0.2">
      <c r="A11" s="93" t="s">
        <v>77</v>
      </c>
      <c r="B11" s="22"/>
      <c r="C11" s="23">
        <v>1.1000000000000001</v>
      </c>
      <c r="D11" s="24" t="s">
        <v>2</v>
      </c>
      <c r="E11" s="25" t="str">
        <f>REPT(E8,1)</f>
        <v>0</v>
      </c>
      <c r="F11" s="24" t="s">
        <v>13</v>
      </c>
      <c r="G11" s="85">
        <f>VLOOKUP(A11,Tabelle1!$A$4:$C$54,3,0)</f>
        <v>3.67</v>
      </c>
      <c r="H11" s="26">
        <f>G11-G11*E11/100</f>
        <v>3.67</v>
      </c>
      <c r="I11" s="27">
        <f>PRODUCT(C11,H11)</f>
        <v>4.04</v>
      </c>
      <c r="J11" s="98"/>
      <c r="K11" s="100"/>
      <c r="L11" s="96"/>
    </row>
    <row r="12" spans="1:17" s="4" customFormat="1" ht="24" customHeight="1" x14ac:dyDescent="0.2">
      <c r="A12" s="93" t="s">
        <v>56</v>
      </c>
      <c r="B12" s="22"/>
      <c r="C12" s="23">
        <f>VLOOKUP(A12,Tabelle1!A9:B54,2,0)</f>
        <v>2.6</v>
      </c>
      <c r="D12" s="24" t="s">
        <v>1</v>
      </c>
      <c r="E12" s="25" t="str">
        <f>REPT(E8,1)</f>
        <v>0</v>
      </c>
      <c r="F12" s="24" t="s">
        <v>13</v>
      </c>
      <c r="G12" s="85">
        <f>VLOOKUP(A12,Tabelle1!$A$4:$C$54,3,0)</f>
        <v>3.43</v>
      </c>
      <c r="H12" s="26">
        <f>G12-G12*E12/100</f>
        <v>3.43</v>
      </c>
      <c r="I12" s="27">
        <f>PRODUCT(C12,H12)</f>
        <v>8.92</v>
      </c>
      <c r="J12" s="91">
        <v>12</v>
      </c>
      <c r="K12" s="48" t="s">
        <v>9</v>
      </c>
      <c r="L12" s="61">
        <f>SUM(I12+(J12*L7))</f>
        <v>8.92</v>
      </c>
    </row>
    <row r="13" spans="1:17" s="5" customFormat="1" ht="24" customHeight="1" x14ac:dyDescent="0.2">
      <c r="A13" s="71" t="s">
        <v>5</v>
      </c>
      <c r="B13" s="72"/>
      <c r="C13" s="73"/>
      <c r="D13" s="74"/>
      <c r="E13" s="75"/>
      <c r="F13" s="74"/>
      <c r="G13" s="74"/>
      <c r="H13" s="77"/>
      <c r="I13" s="78">
        <f>SUM(I8:I12)</f>
        <v>112.06</v>
      </c>
      <c r="J13" s="79">
        <f>SUM(J8:J12)</f>
        <v>58</v>
      </c>
      <c r="K13" s="80" t="s">
        <v>9</v>
      </c>
      <c r="L13" s="81">
        <f>SUM(L8:L12)</f>
        <v>112.06</v>
      </c>
      <c r="Q13" s="94"/>
    </row>
    <row r="14" spans="1:17" s="4" customFormat="1" ht="24" customHeight="1" x14ac:dyDescent="0.2">
      <c r="A14" s="84" t="s">
        <v>61</v>
      </c>
      <c r="B14" s="31"/>
      <c r="C14" s="28">
        <f>VLOOKUP(A14,Tabelle1!A9:B54,2,0)</f>
        <v>3</v>
      </c>
      <c r="D14" s="24" t="s">
        <v>1</v>
      </c>
      <c r="E14" s="25" t="str">
        <f>REPT(E8,1)</f>
        <v>0</v>
      </c>
      <c r="F14" s="24" t="s">
        <v>13</v>
      </c>
      <c r="G14" s="85">
        <f>VLOOKUP(A14,Tabelle1!$A$4:$C$54,3,0)</f>
        <v>4.33</v>
      </c>
      <c r="H14" s="26">
        <f>G14-G14*E14/100</f>
        <v>4.33</v>
      </c>
      <c r="I14" s="27">
        <f>PRODUCT(C14,H14)</f>
        <v>12.99</v>
      </c>
      <c r="J14" s="29">
        <f>VLOOKUP(A14,Tabelle1!A37:D54,4,0)</f>
        <v>13</v>
      </c>
      <c r="K14" s="30" t="s">
        <v>9</v>
      </c>
      <c r="L14" s="61">
        <f>SUM(I14+(J14*L7))</f>
        <v>12.99</v>
      </c>
    </row>
    <row r="15" spans="1:17" s="4" customFormat="1" ht="24" customHeight="1" x14ac:dyDescent="0.2">
      <c r="A15" s="84" t="s">
        <v>38</v>
      </c>
      <c r="B15" s="31"/>
      <c r="C15" s="28">
        <f>VLOOKUP(A15,Tabelle1!A10:B55,2,0)</f>
        <v>0.3</v>
      </c>
      <c r="D15" s="24" t="s">
        <v>3</v>
      </c>
      <c r="E15" s="25" t="str">
        <f>REPT(E8,1)</f>
        <v>0</v>
      </c>
      <c r="F15" s="24" t="s">
        <v>13</v>
      </c>
      <c r="G15" s="85">
        <f>VLOOKUP(A15,Tabelle1!$A$4:$C$54,3,0)</f>
        <v>22.56</v>
      </c>
      <c r="H15" s="26">
        <f>G15-G15*E15/100</f>
        <v>22.56</v>
      </c>
      <c r="I15" s="27">
        <f>PRODUCT(C15,H15)</f>
        <v>6.77</v>
      </c>
      <c r="J15" s="29">
        <v>11</v>
      </c>
      <c r="K15" s="30" t="s">
        <v>9</v>
      </c>
      <c r="L15" s="61">
        <f>SUM(I15+(J15*L7))</f>
        <v>6.77</v>
      </c>
    </row>
    <row r="16" spans="1:17" s="4" customFormat="1" ht="24" customHeight="1" x14ac:dyDescent="0.2">
      <c r="A16" s="93" t="s">
        <v>78</v>
      </c>
      <c r="B16" s="31"/>
      <c r="C16" s="28">
        <f>VLOOKUP(A16,Tabelle1!A11:B56,2,0)</f>
        <v>2.8</v>
      </c>
      <c r="D16" s="24" t="s">
        <v>1</v>
      </c>
      <c r="E16" s="25" t="str">
        <f>REPT(E9,1)</f>
        <v>0</v>
      </c>
      <c r="F16" s="24" t="s">
        <v>13</v>
      </c>
      <c r="G16" s="85">
        <f>VLOOKUP(A16,Tabelle1!$A$4:$C$54,3,0)</f>
        <v>7.71</v>
      </c>
      <c r="H16" s="26">
        <f>G16-G16*E16/100</f>
        <v>7.71</v>
      </c>
      <c r="I16" s="27">
        <f>PRODUCT(C16,H16)</f>
        <v>21.59</v>
      </c>
      <c r="J16" s="43">
        <v>20</v>
      </c>
      <c r="K16" s="30" t="s">
        <v>9</v>
      </c>
      <c r="L16" s="61">
        <f>SUM(I16+(J16*L7))</f>
        <v>21.59</v>
      </c>
    </row>
    <row r="17" spans="1:12" s="5" customFormat="1" ht="24" customHeight="1" x14ac:dyDescent="0.2">
      <c r="A17" s="71" t="s">
        <v>16</v>
      </c>
      <c r="B17" s="72"/>
      <c r="C17" s="73"/>
      <c r="D17" s="74"/>
      <c r="E17" s="75"/>
      <c r="F17" s="74"/>
      <c r="G17" s="76"/>
      <c r="H17" s="77"/>
      <c r="I17" s="78">
        <f>ROUND(SUM(I13:I16),2)</f>
        <v>153.41</v>
      </c>
      <c r="J17" s="79">
        <f>SUM(J13:J16)</f>
        <v>102</v>
      </c>
      <c r="K17" s="80" t="s">
        <v>9</v>
      </c>
      <c r="L17" s="81">
        <f>SUM(L13:L16)</f>
        <v>153.41</v>
      </c>
    </row>
    <row r="18" spans="1:12" s="4" customFormat="1" ht="9.9499999999999993" customHeight="1" x14ac:dyDescent="0.2">
      <c r="A18" s="32"/>
      <c r="B18" s="33"/>
      <c r="C18" s="34"/>
      <c r="D18" s="34"/>
      <c r="E18" s="35"/>
      <c r="F18" s="33"/>
      <c r="G18" s="49"/>
      <c r="H18" s="34"/>
      <c r="I18" s="34"/>
      <c r="J18" s="36"/>
      <c r="K18" s="33"/>
      <c r="L18" s="64"/>
    </row>
    <row r="19" spans="1:12" s="4" customFormat="1" ht="24" customHeight="1" x14ac:dyDescent="0.2">
      <c r="A19" s="37" t="s">
        <v>52</v>
      </c>
      <c r="B19" s="38"/>
      <c r="C19" s="39"/>
      <c r="D19" s="39"/>
      <c r="E19" s="40"/>
      <c r="F19" s="41"/>
      <c r="G19" s="42"/>
      <c r="H19" s="42"/>
      <c r="I19" s="42"/>
      <c r="J19" s="43"/>
      <c r="K19" s="62"/>
      <c r="L19" s="65"/>
    </row>
    <row r="20" spans="1:12" s="4" customFormat="1" ht="24" customHeight="1" x14ac:dyDescent="0.2">
      <c r="A20" s="84" t="s">
        <v>46</v>
      </c>
      <c r="B20" s="86" t="s">
        <v>53</v>
      </c>
      <c r="C20" s="44">
        <v>4</v>
      </c>
      <c r="D20" s="24" t="s">
        <v>54</v>
      </c>
      <c r="E20" s="87"/>
      <c r="F20" s="24" t="s">
        <v>13</v>
      </c>
      <c r="G20" s="85">
        <f>VLOOKUP(A20,Tabelle1!A26:C57,3,0)</f>
        <v>2.3199999999999998</v>
      </c>
      <c r="H20" s="26">
        <f>G20-G20*E20/100</f>
        <v>2.3199999999999998</v>
      </c>
      <c r="I20" s="27">
        <f>PRODUCT(C20,H20)</f>
        <v>9.2799999999999994</v>
      </c>
      <c r="J20" s="97">
        <v>12</v>
      </c>
      <c r="K20" s="148" t="s">
        <v>9</v>
      </c>
      <c r="L20" s="66">
        <f>SUM(I20+(J20*L3))</f>
        <v>9.2799999999999994</v>
      </c>
    </row>
    <row r="21" spans="1:12" s="4" customFormat="1" ht="24" customHeight="1" x14ac:dyDescent="0.2">
      <c r="A21" s="90" t="s">
        <v>55</v>
      </c>
      <c r="B21" s="86" t="s">
        <v>53</v>
      </c>
      <c r="C21" s="44">
        <v>4</v>
      </c>
      <c r="D21" s="24" t="s">
        <v>54</v>
      </c>
      <c r="E21" s="87"/>
      <c r="F21" s="24" t="s">
        <v>13</v>
      </c>
      <c r="G21" s="85">
        <f>VLOOKUP(A21,Tabelle1!A27:C58,3,0)</f>
        <v>0.23</v>
      </c>
      <c r="H21" s="26">
        <f>G21-G21*E21/100</f>
        <v>0.23</v>
      </c>
      <c r="I21" s="27">
        <f>PRODUCT(C21,H21)</f>
        <v>0.92</v>
      </c>
      <c r="J21" s="146"/>
      <c r="K21" s="149"/>
      <c r="L21" s="66">
        <f>SUM(I21+(J21*L3))</f>
        <v>0.92</v>
      </c>
    </row>
    <row r="22" spans="1:12" s="4" customFormat="1" ht="24" customHeight="1" x14ac:dyDescent="0.2">
      <c r="A22" s="90" t="s">
        <v>79</v>
      </c>
      <c r="B22" s="86" t="s">
        <v>53</v>
      </c>
      <c r="C22" s="44">
        <v>4</v>
      </c>
      <c r="D22" s="24" t="s">
        <v>54</v>
      </c>
      <c r="E22" s="87"/>
      <c r="F22" s="24" t="s">
        <v>13</v>
      </c>
      <c r="G22" s="85">
        <f>VLOOKUP(A22,Tabelle1!A28:C59,3,0)</f>
        <v>1.66</v>
      </c>
      <c r="H22" s="26">
        <f>G22-G22*E22/100</f>
        <v>1.66</v>
      </c>
      <c r="I22" s="27">
        <f>PRODUCT(C22,H22)</f>
        <v>6.64</v>
      </c>
      <c r="J22" s="147"/>
      <c r="K22" s="150"/>
      <c r="L22" s="66">
        <f>SUM(I22+(J22*L3))</f>
        <v>6.64</v>
      </c>
    </row>
    <row r="23" spans="1:12" s="4" customFormat="1" ht="9.9499999999999993" customHeight="1" x14ac:dyDescent="0.2">
      <c r="A23" s="32"/>
      <c r="B23" s="33"/>
      <c r="C23" s="34"/>
      <c r="D23" s="34"/>
      <c r="E23" s="35"/>
      <c r="F23" s="33"/>
      <c r="G23" s="49"/>
      <c r="H23" s="34"/>
      <c r="I23" s="34"/>
      <c r="J23" s="36"/>
      <c r="K23" s="33"/>
      <c r="L23" s="64"/>
    </row>
    <row r="24" spans="1:12" s="4" customFormat="1" ht="24" customHeight="1" x14ac:dyDescent="0.2">
      <c r="A24" s="37" t="s">
        <v>4</v>
      </c>
      <c r="B24" s="22"/>
      <c r="C24" s="44"/>
      <c r="D24" s="50"/>
      <c r="E24" s="42"/>
      <c r="F24" s="41"/>
      <c r="G24" s="88"/>
      <c r="H24" s="42"/>
      <c r="I24" s="42"/>
      <c r="J24" s="43"/>
      <c r="K24" s="63"/>
      <c r="L24" s="66"/>
    </row>
    <row r="25" spans="1:12" s="4" customFormat="1" ht="24" customHeight="1" x14ac:dyDescent="0.2">
      <c r="A25" s="21" t="s">
        <v>33</v>
      </c>
      <c r="B25" s="22"/>
      <c r="C25" s="44">
        <v>1</v>
      </c>
      <c r="D25" s="24" t="s">
        <v>7</v>
      </c>
      <c r="E25" s="25" t="str">
        <f>REPT(E8,1)</f>
        <v>0</v>
      </c>
      <c r="F25" s="24" t="s">
        <v>13</v>
      </c>
      <c r="G25" s="85">
        <v>2.38</v>
      </c>
      <c r="H25" s="26">
        <f>G25-G25*E25/100</f>
        <v>2.38</v>
      </c>
      <c r="I25" s="27">
        <f>PRODUCT(C25,H25)</f>
        <v>2.38</v>
      </c>
      <c r="J25" s="43">
        <v>8</v>
      </c>
      <c r="K25" s="63" t="s">
        <v>10</v>
      </c>
      <c r="L25" s="66">
        <f>SUM(I25+(J25*L7))</f>
        <v>2.38</v>
      </c>
    </row>
    <row r="26" spans="1:12" s="4" customFormat="1" ht="24" customHeight="1" x14ac:dyDescent="0.2">
      <c r="A26" s="84" t="s">
        <v>29</v>
      </c>
      <c r="B26" s="22"/>
      <c r="C26" s="44">
        <v>1</v>
      </c>
      <c r="D26" s="24" t="s">
        <v>7</v>
      </c>
      <c r="E26" s="25" t="str">
        <f>REPT(E8,1)</f>
        <v>0</v>
      </c>
      <c r="F26" s="24" t="s">
        <v>13</v>
      </c>
      <c r="G26" s="85">
        <f>VLOOKUP(A26,Tabelle1!A19:C23,3,0)</f>
        <v>1.84</v>
      </c>
      <c r="H26" s="26">
        <f>G26-G26*E26/100</f>
        <v>1.84</v>
      </c>
      <c r="I26" s="27">
        <f>PRODUCT(C26,H26)</f>
        <v>1.84</v>
      </c>
      <c r="J26" s="43">
        <v>3</v>
      </c>
      <c r="K26" s="63" t="s">
        <v>10</v>
      </c>
      <c r="L26" s="66">
        <f>SUM(I26+(J26*L7))</f>
        <v>1.84</v>
      </c>
    </row>
    <row r="27" spans="1:12" s="4" customFormat="1" ht="12" x14ac:dyDescent="0.2">
      <c r="A27" s="10"/>
      <c r="B27" s="10"/>
      <c r="C27" s="6"/>
      <c r="D27" s="6"/>
      <c r="E27" s="6"/>
      <c r="F27" s="6"/>
      <c r="G27" s="6"/>
      <c r="H27" s="6"/>
      <c r="I27" s="6"/>
      <c r="J27" s="6"/>
      <c r="K27" s="6"/>
    </row>
    <row r="28" spans="1:12" s="4" customFormat="1" x14ac:dyDescent="0.2">
      <c r="A28" s="53" t="s">
        <v>22</v>
      </c>
      <c r="B28" s="112"/>
      <c r="C28" s="112"/>
      <c r="D28" s="52"/>
      <c r="E28" s="54"/>
      <c r="F28" s="54"/>
      <c r="G28" s="54"/>
      <c r="H28" s="6"/>
      <c r="I28" s="6"/>
      <c r="J28" s="6"/>
      <c r="K28" s="6"/>
    </row>
    <row r="29" spans="1:12" s="4" customFormat="1" ht="8.1" customHeight="1" x14ac:dyDescent="0.2">
      <c r="A29" s="53"/>
      <c r="B29" s="51"/>
      <c r="C29" s="51"/>
      <c r="D29" s="52"/>
      <c r="E29" s="54"/>
      <c r="F29" s="54"/>
      <c r="G29" s="54"/>
      <c r="H29" s="6"/>
      <c r="I29" s="6"/>
      <c r="J29" s="6"/>
      <c r="K29" s="6"/>
    </row>
    <row r="30" spans="1:12" s="4" customFormat="1" x14ac:dyDescent="0.2">
      <c r="A30" s="55" t="s">
        <v>26</v>
      </c>
      <c r="B30" s="132">
        <v>0</v>
      </c>
      <c r="C30" s="133"/>
      <c r="D30" s="134" t="s">
        <v>2</v>
      </c>
      <c r="E30" s="135"/>
      <c r="F30" s="136">
        <f>SUM(I17*B30)</f>
        <v>0</v>
      </c>
      <c r="G30" s="137"/>
      <c r="H30" s="6"/>
      <c r="I30" s="6"/>
      <c r="J30" s="6"/>
      <c r="K30" s="6"/>
    </row>
    <row r="31" spans="1:12" s="4" customFormat="1" x14ac:dyDescent="0.2">
      <c r="A31" s="55" t="s">
        <v>24</v>
      </c>
      <c r="B31" s="132">
        <v>0</v>
      </c>
      <c r="C31" s="133"/>
      <c r="D31" s="134" t="s">
        <v>23</v>
      </c>
      <c r="E31" s="144"/>
      <c r="F31" s="142">
        <f>SUM(I25*B31)</f>
        <v>0</v>
      </c>
      <c r="G31" s="143"/>
      <c r="H31" s="6"/>
      <c r="I31" s="6"/>
      <c r="J31" s="6"/>
      <c r="K31" s="6"/>
    </row>
    <row r="32" spans="1:12" s="4" customFormat="1" x14ac:dyDescent="0.2">
      <c r="A32" s="56" t="s">
        <v>27</v>
      </c>
      <c r="B32" s="153">
        <v>0</v>
      </c>
      <c r="C32" s="154"/>
      <c r="D32" s="155" t="s">
        <v>23</v>
      </c>
      <c r="E32" s="156"/>
      <c r="F32" s="157">
        <f>SUM(I26*B32)</f>
        <v>0</v>
      </c>
      <c r="G32" s="158"/>
      <c r="H32" s="6"/>
      <c r="I32" s="6"/>
      <c r="J32" s="6"/>
      <c r="K32" s="6"/>
    </row>
    <row r="33" spans="1:11" s="4" customFormat="1" x14ac:dyDescent="0.2">
      <c r="A33" s="10"/>
      <c r="B33" s="10"/>
      <c r="C33" s="6"/>
      <c r="D33" s="6"/>
      <c r="E33" s="6"/>
      <c r="F33" s="159">
        <f>SUM(F30:G32)</f>
        <v>0</v>
      </c>
      <c r="G33" s="160"/>
      <c r="H33" s="6"/>
      <c r="I33" s="6"/>
      <c r="J33" s="6"/>
      <c r="K33" s="6"/>
    </row>
    <row r="34" spans="1:11" s="4" customFormat="1" x14ac:dyDescent="0.2">
      <c r="A34" s="10"/>
      <c r="B34" s="10"/>
      <c r="C34" s="6"/>
      <c r="D34" s="6"/>
      <c r="E34" s="6"/>
      <c r="F34" s="57"/>
      <c r="G34" s="57"/>
      <c r="H34" s="6"/>
      <c r="I34" s="6"/>
      <c r="J34" s="6"/>
      <c r="K34" s="6"/>
    </row>
    <row r="35" spans="1:11" s="4" customFormat="1" x14ac:dyDescent="0.2">
      <c r="A35" s="58" t="s">
        <v>25</v>
      </c>
      <c r="B35" s="10"/>
      <c r="C35" s="6"/>
      <c r="D35" s="6"/>
      <c r="E35" s="6"/>
      <c r="F35" s="57"/>
      <c r="G35" s="57"/>
      <c r="H35" s="6"/>
      <c r="I35" s="6"/>
      <c r="J35" s="6"/>
      <c r="K35" s="6"/>
    </row>
    <row r="36" spans="1:11" s="4" customFormat="1" ht="8.1" customHeight="1" x14ac:dyDescent="0.2">
      <c r="A36" s="33"/>
      <c r="B36" s="10"/>
      <c r="C36" s="6"/>
      <c r="D36" s="6"/>
      <c r="E36" s="6"/>
      <c r="F36" s="57"/>
      <c r="G36" s="57"/>
      <c r="H36" s="6"/>
      <c r="I36" s="6"/>
      <c r="J36" s="6"/>
      <c r="K36" s="6"/>
    </row>
    <row r="37" spans="1:11" s="4" customFormat="1" x14ac:dyDescent="0.2">
      <c r="A37" s="108" t="str">
        <f>A9</f>
        <v>HECK Coverrock X-2</v>
      </c>
      <c r="B37" s="109"/>
      <c r="C37" s="109"/>
      <c r="D37" s="109"/>
      <c r="E37" s="109"/>
      <c r="F37" s="145">
        <f>SUM(B30)</f>
        <v>0</v>
      </c>
      <c r="G37" s="145"/>
      <c r="H37" s="6"/>
      <c r="I37" s="6"/>
      <c r="J37" s="6"/>
      <c r="K37" s="6"/>
    </row>
    <row r="38" spans="1:11" s="4" customFormat="1" x14ac:dyDescent="0.2">
      <c r="A38" s="108" t="str">
        <f>A8</f>
        <v>HECK K+A SL</v>
      </c>
      <c r="B38" s="109"/>
      <c r="C38" s="109"/>
      <c r="D38" s="109"/>
      <c r="E38" s="109"/>
      <c r="F38" s="110">
        <f>ROUNDUP(((C8*B30)/25),0)</f>
        <v>0</v>
      </c>
      <c r="G38" s="110"/>
      <c r="H38" s="6" t="s">
        <v>30</v>
      </c>
      <c r="I38" s="6"/>
      <c r="J38" s="6"/>
      <c r="K38" s="6"/>
    </row>
    <row r="39" spans="1:11" s="4" customFormat="1" x14ac:dyDescent="0.2">
      <c r="A39" s="108" t="str">
        <f>A10</f>
        <v>HECK K+A SL (5 mm)</v>
      </c>
      <c r="B39" s="109"/>
      <c r="C39" s="109"/>
      <c r="D39" s="109"/>
      <c r="E39" s="109"/>
      <c r="F39" s="110">
        <f>ROUNDUP(((C10*B30)/25),0)</f>
        <v>0</v>
      </c>
      <c r="G39" s="110"/>
      <c r="H39" s="6" t="s">
        <v>31</v>
      </c>
      <c r="I39" s="6"/>
      <c r="J39" s="6"/>
      <c r="K39" s="6"/>
    </row>
    <row r="40" spans="1:11" s="4" customFormat="1" x14ac:dyDescent="0.2">
      <c r="A40" s="108" t="str">
        <f>A12</f>
        <v>HECK K+A SL (2 mm gefilzt)</v>
      </c>
      <c r="B40" s="109"/>
      <c r="C40" s="109"/>
      <c r="D40" s="109"/>
      <c r="E40" s="109"/>
      <c r="F40" s="110">
        <f>ROUNDUP(((C12*B30)/25),0)</f>
        <v>0</v>
      </c>
      <c r="G40" s="110"/>
      <c r="H40" s="6" t="s">
        <v>75</v>
      </c>
      <c r="I40" s="6"/>
      <c r="J40" s="6"/>
      <c r="K40" s="6"/>
    </row>
    <row r="41" spans="1:11" s="4" customFormat="1" x14ac:dyDescent="0.2">
      <c r="A41" s="111" t="str">
        <f>A11</f>
        <v>HECK AGG CER (Armierungsgewebe Keramik)</v>
      </c>
      <c r="B41" s="109"/>
      <c r="C41" s="109"/>
      <c r="D41" s="109"/>
      <c r="E41" s="109"/>
      <c r="F41" s="152">
        <f>ROUNDUP(((C11*B30)/55),0)</f>
        <v>0</v>
      </c>
      <c r="G41" s="152"/>
      <c r="H41" s="6"/>
      <c r="I41" s="6"/>
      <c r="J41" s="6"/>
      <c r="K41" s="6"/>
    </row>
    <row r="42" spans="1:11" s="4" customFormat="1" x14ac:dyDescent="0.2">
      <c r="A42" s="111" t="str">
        <f>A14</f>
        <v>HECK SHP (Siliconharzputz) KC2 weiß</v>
      </c>
      <c r="B42" s="109"/>
      <c r="C42" s="109"/>
      <c r="D42" s="109"/>
      <c r="E42" s="109"/>
      <c r="F42" s="140">
        <f>ROUNDUP(((C14*B30)/25),0)</f>
        <v>0</v>
      </c>
      <c r="G42" s="141"/>
      <c r="H42" s="6"/>
      <c r="I42" s="6"/>
      <c r="J42" s="6"/>
      <c r="K42" s="6"/>
    </row>
    <row r="43" spans="1:11" s="4" customFormat="1" x14ac:dyDescent="0.2">
      <c r="A43" s="111" t="str">
        <f>A15</f>
        <v>HECK SILCO FF (Silicon-Fassadenfinish) weiß</v>
      </c>
      <c r="B43" s="109"/>
      <c r="C43" s="109"/>
      <c r="D43" s="109"/>
      <c r="E43" s="109"/>
      <c r="F43" s="140">
        <f>ROUNDUP(((C15*B30)/12.5),0)</f>
        <v>0</v>
      </c>
      <c r="G43" s="141"/>
      <c r="H43" s="6"/>
      <c r="I43" s="6"/>
      <c r="J43" s="6"/>
      <c r="K43" s="6"/>
    </row>
    <row r="44" spans="1:11" s="4" customFormat="1" x14ac:dyDescent="0.2">
      <c r="A44" s="151" t="str">
        <f>A20</f>
        <v>HECK STR-U 2G Dübellänge 215 mm</v>
      </c>
      <c r="B44" s="109"/>
      <c r="C44" s="109"/>
      <c r="D44" s="109"/>
      <c r="E44" s="109"/>
      <c r="F44" s="106">
        <f>ROUNDUP((C20*B30),0)</f>
        <v>0</v>
      </c>
      <c r="G44" s="107"/>
      <c r="H44" s="6"/>
      <c r="I44" s="6"/>
      <c r="J44" s="6"/>
      <c r="K44" s="6"/>
    </row>
    <row r="45" spans="1:11" s="4" customFormat="1" x14ac:dyDescent="0.2">
      <c r="A45" s="151" t="str">
        <f>A21</f>
        <v>HECK STR-Verschlusselement Steinwolle</v>
      </c>
      <c r="B45" s="151"/>
      <c r="C45" s="151"/>
      <c r="D45" s="151"/>
      <c r="E45" s="151"/>
      <c r="F45" s="106">
        <f>ROUNDUP((C21*B30),0)</f>
        <v>0</v>
      </c>
      <c r="G45" s="107"/>
      <c r="H45" s="6"/>
      <c r="I45" s="6"/>
      <c r="J45" s="6"/>
      <c r="K45" s="6"/>
    </row>
    <row r="46" spans="1:11" s="4" customFormat="1" x14ac:dyDescent="0.2">
      <c r="A46" s="151" t="str">
        <f>A22</f>
        <v>HECK Dübelteller VT2G + HECK STR-Rondelle MW</v>
      </c>
      <c r="B46" s="151"/>
      <c r="C46" s="151"/>
      <c r="D46" s="151"/>
      <c r="E46" s="151"/>
      <c r="F46" s="106">
        <f>ROUNDUP((C22*B30),0)</f>
        <v>0</v>
      </c>
      <c r="G46" s="107"/>
      <c r="H46" s="6"/>
      <c r="I46" s="6"/>
      <c r="J46" s="6"/>
      <c r="K46" s="6"/>
    </row>
    <row r="47" spans="1:11" s="4" customFormat="1" x14ac:dyDescent="0.2">
      <c r="A47" s="103" t="s">
        <v>33</v>
      </c>
      <c r="B47" s="104"/>
      <c r="C47" s="104"/>
      <c r="D47" s="104"/>
      <c r="E47" s="105"/>
      <c r="F47" s="106">
        <f>ROUNDUP(((C25*B31)/2.5),0)</f>
        <v>0</v>
      </c>
      <c r="G47" s="107"/>
      <c r="H47" s="6"/>
      <c r="I47" s="6"/>
      <c r="J47" s="6"/>
      <c r="K47" s="6"/>
    </row>
    <row r="48" spans="1:11" s="4" customFormat="1" x14ac:dyDescent="0.2">
      <c r="A48" s="111" t="str">
        <f>A26</f>
        <v>HECK Fugendichtband 14/2-6</v>
      </c>
      <c r="B48" s="109"/>
      <c r="C48" s="109"/>
      <c r="D48" s="109"/>
      <c r="E48" s="109"/>
      <c r="F48" s="138">
        <f>VLOOKUP(A48,Tabelle1!A19:D23,4,0)</f>
        <v>0</v>
      </c>
      <c r="G48" s="139"/>
      <c r="H48" s="6"/>
      <c r="I48" s="6"/>
      <c r="J48" s="6"/>
      <c r="K48" s="6"/>
    </row>
    <row r="49" spans="1:17" s="4" customFormat="1" ht="12" x14ac:dyDescent="0.2">
      <c r="A49" s="10"/>
      <c r="B49" s="10"/>
      <c r="C49" s="6"/>
      <c r="D49" s="6"/>
      <c r="E49" s="6"/>
      <c r="F49" s="6"/>
      <c r="G49" s="6"/>
      <c r="H49" s="6"/>
      <c r="I49" s="6"/>
      <c r="J49" s="6"/>
      <c r="K49" s="6"/>
    </row>
    <row r="50" spans="1:17" s="4" customFormat="1" ht="12" x14ac:dyDescent="0.2">
      <c r="A50" s="10"/>
      <c r="B50" s="10"/>
      <c r="C50" s="6"/>
      <c r="D50" s="6"/>
      <c r="E50" s="6"/>
      <c r="F50" s="6"/>
      <c r="G50" s="6"/>
      <c r="H50" s="6"/>
      <c r="I50" s="6"/>
      <c r="J50" s="6"/>
      <c r="K50" s="6"/>
    </row>
    <row r="51" spans="1:17" s="68" customFormat="1" ht="11.25" x14ac:dyDescent="0.2">
      <c r="A51" s="10" t="s">
        <v>82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7" s="68" customFormat="1" ht="11.25" x14ac:dyDescent="0.2">
      <c r="A52" s="10" t="s">
        <v>83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69"/>
    </row>
    <row r="53" spans="1:17" s="68" customFormat="1" ht="11.25" x14ac:dyDescent="0.2">
      <c r="A53" s="10" t="s">
        <v>84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7" s="69" customFormat="1" ht="11.25" x14ac:dyDescent="0.2">
      <c r="A54" s="101" t="s">
        <v>17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68"/>
    </row>
    <row r="55" spans="1:17" s="69" customFormat="1" ht="11.25" x14ac:dyDescent="0.2">
      <c r="A55" s="102" t="s">
        <v>18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</row>
    <row r="56" spans="1:17" x14ac:dyDescent="0.2">
      <c r="A56" s="101" t="s">
        <v>19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</row>
    <row r="57" spans="1:17" x14ac:dyDescent="0.2">
      <c r="A57" s="101" t="s">
        <v>20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</row>
    <row r="58" spans="1:17" x14ac:dyDescent="0.2">
      <c r="A58" s="67" t="s">
        <v>21</v>
      </c>
      <c r="B58" s="67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</row>
    <row r="59" spans="1:17" x14ac:dyDescent="0.2">
      <c r="A59" s="13"/>
    </row>
    <row r="60" spans="1:17" x14ac:dyDescent="0.2">
      <c r="A60" s="10"/>
    </row>
    <row r="61" spans="1:17" x14ac:dyDescent="0.2">
      <c r="A61" s="10"/>
    </row>
    <row r="67" spans="2:2" x14ac:dyDescent="0.2">
      <c r="B67" s="12"/>
    </row>
    <row r="68" spans="2:2" x14ac:dyDescent="0.2">
      <c r="B68" s="13"/>
    </row>
    <row r="69" spans="2:2" x14ac:dyDescent="0.2">
      <c r="B69" s="14"/>
    </row>
  </sheetData>
  <mergeCells count="55">
    <mergeCell ref="J20:J22"/>
    <mergeCell ref="K20:K22"/>
    <mergeCell ref="A45:E45"/>
    <mergeCell ref="A46:E46"/>
    <mergeCell ref="A44:E44"/>
    <mergeCell ref="F46:G46"/>
    <mergeCell ref="F45:G45"/>
    <mergeCell ref="F44:G44"/>
    <mergeCell ref="A39:E39"/>
    <mergeCell ref="F39:G39"/>
    <mergeCell ref="A41:E41"/>
    <mergeCell ref="F41:G41"/>
    <mergeCell ref="B32:C32"/>
    <mergeCell ref="D32:E32"/>
    <mergeCell ref="F32:G32"/>
    <mergeCell ref="F33:G33"/>
    <mergeCell ref="F30:G30"/>
    <mergeCell ref="A48:E48"/>
    <mergeCell ref="F48:G48"/>
    <mergeCell ref="A43:E43"/>
    <mergeCell ref="F43:G43"/>
    <mergeCell ref="A38:E38"/>
    <mergeCell ref="F38:G38"/>
    <mergeCell ref="F42:G42"/>
    <mergeCell ref="F31:G31"/>
    <mergeCell ref="D31:E31"/>
    <mergeCell ref="B31:C31"/>
    <mergeCell ref="A37:E37"/>
    <mergeCell ref="F37:G37"/>
    <mergeCell ref="J4:K4"/>
    <mergeCell ref="A6:A7"/>
    <mergeCell ref="K8:K9"/>
    <mergeCell ref="J6:K6"/>
    <mergeCell ref="B6:D6"/>
    <mergeCell ref="B7:D7"/>
    <mergeCell ref="E6:F7"/>
    <mergeCell ref="H6:I6"/>
    <mergeCell ref="G6:G7"/>
    <mergeCell ref="J8:J9"/>
    <mergeCell ref="L8:L9"/>
    <mergeCell ref="J10:J11"/>
    <mergeCell ref="K10:K11"/>
    <mergeCell ref="L10:L11"/>
    <mergeCell ref="A57:P57"/>
    <mergeCell ref="A54:O54"/>
    <mergeCell ref="A56:P56"/>
    <mergeCell ref="A55:P55"/>
    <mergeCell ref="A47:E47"/>
    <mergeCell ref="F47:G47"/>
    <mergeCell ref="A40:E40"/>
    <mergeCell ref="F40:G40"/>
    <mergeCell ref="A42:E42"/>
    <mergeCell ref="B28:C28"/>
    <mergeCell ref="B30:C30"/>
    <mergeCell ref="D30:E30"/>
  </mergeCells>
  <phoneticPr fontId="20" type="noConversion"/>
  <printOptions gridLinesSet="0"/>
  <pageMargins left="0.39370078740157483" right="0.78740157480314965" top="1.1811023622047245" bottom="0.47244094488188981" header="0.39370078740157483" footer="0.31496062992125984"/>
  <pageSetup paperSize="9" scale="90" orientation="portrait" horizontalDpi="4294967292" verticalDpi="360" r:id="rId1"/>
  <headerFooter alignWithMargins="0">
    <oddHeader>&amp;L&amp;"Arial,Fett"&amp;14HECK Sockelsystem K+A SL&amp;"Arial,Standard"&amp;10
&amp;R&amp;G</oddHeader>
  </headerFooter>
  <customProperties>
    <customPr name="_pios_id" r:id="rId2"/>
  </customProperties>
  <ignoredErrors>
    <ignoredError sqref="A41" formula="1"/>
  </ignoredErrors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2000000}">
          <x14:formula1>
            <xm:f>Tabelle1!$A$15:$A$16</xm:f>
          </x14:formula1>
          <xm:sqref>A15</xm:sqref>
        </x14:dataValidation>
        <x14:dataValidation type="list" allowBlank="1" showInputMessage="1" showErrorMessage="1" xr:uid="{00000000-0002-0000-0000-000003000000}">
          <x14:formula1>
            <xm:f>Tabelle1!$A$18:$A$23</xm:f>
          </x14:formula1>
          <xm:sqref>A26</xm:sqref>
        </x14:dataValidation>
        <x14:dataValidation type="list" allowBlank="1" showInputMessage="1" showErrorMessage="1" xr:uid="{1CC73DE2-9D3A-46A1-9141-85F307EE1A28}">
          <x14:formula1>
            <xm:f>Tabelle1!$A$26:$A$35</xm:f>
          </x14:formula1>
          <xm:sqref>A20</xm:sqref>
        </x14:dataValidation>
        <x14:dataValidation type="list" allowBlank="1" showInputMessage="1" showErrorMessage="1" xr:uid="{C872AEAF-B71F-459D-A62B-880036F13C3E}">
          <x14:formula1>
            <xm:f>Tabelle1!$A$37:$A$54</xm:f>
          </x14:formula1>
          <xm:sqref>A14</xm:sqref>
        </x14:dataValidation>
        <x14:dataValidation type="list" allowBlank="1" showInputMessage="1" showErrorMessage="1" xr:uid="{21BE4E8E-CEDF-4A91-8154-6A19A6BCC3BD}">
          <x14:formula1>
            <xm:f>Tabelle1!$A$4:$A$5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57"/>
  <sheetViews>
    <sheetView workbookViewId="0">
      <selection activeCell="F54" sqref="F54"/>
    </sheetView>
  </sheetViews>
  <sheetFormatPr baseColWidth="10" defaultRowHeight="12.75" x14ac:dyDescent="0.2"/>
  <cols>
    <col min="1" max="1" width="54.85546875" bestFit="1" customWidth="1"/>
  </cols>
  <sheetData>
    <row r="2" spans="1:4" x14ac:dyDescent="0.2">
      <c r="A2" s="70"/>
    </row>
    <row r="4" spans="1:4" x14ac:dyDescent="0.2">
      <c r="A4" s="70" t="s">
        <v>76</v>
      </c>
      <c r="C4">
        <f>'HECK SOQEL A2'!H$6*0.49361</f>
        <v>49.360999999999997</v>
      </c>
    </row>
    <row r="5" spans="1:4" x14ac:dyDescent="0.2">
      <c r="A5" s="70" t="s">
        <v>80</v>
      </c>
      <c r="C5">
        <f>'HECK SOQEL A2'!H$6*0.3647</f>
        <v>36.47</v>
      </c>
    </row>
    <row r="7" spans="1:4" x14ac:dyDescent="0.2">
      <c r="A7" s="70" t="s">
        <v>40</v>
      </c>
      <c r="B7">
        <v>6.5</v>
      </c>
      <c r="C7">
        <v>3.43</v>
      </c>
      <c r="D7">
        <f>ROUNDUP((($B7*'HECK SOQEL A2'!B$30)/25),0)</f>
        <v>0</v>
      </c>
    </row>
    <row r="8" spans="1:4" x14ac:dyDescent="0.2">
      <c r="A8" s="70" t="s">
        <v>41</v>
      </c>
      <c r="B8">
        <v>6.5</v>
      </c>
      <c r="C8">
        <v>3.43</v>
      </c>
    </row>
    <row r="9" spans="1:4" x14ac:dyDescent="0.2">
      <c r="A9" s="89" t="s">
        <v>56</v>
      </c>
      <c r="B9">
        <v>2.6</v>
      </c>
      <c r="C9">
        <v>3.43</v>
      </c>
    </row>
    <row r="10" spans="1:4" x14ac:dyDescent="0.2">
      <c r="A10" s="70"/>
    </row>
    <row r="11" spans="1:4" x14ac:dyDescent="0.2">
      <c r="A11" s="70" t="s">
        <v>77</v>
      </c>
      <c r="C11">
        <v>3.67</v>
      </c>
    </row>
    <row r="12" spans="1:4" x14ac:dyDescent="0.2">
      <c r="A12" s="70"/>
    </row>
    <row r="13" spans="1:4" x14ac:dyDescent="0.2">
      <c r="A13" s="70" t="s">
        <v>78</v>
      </c>
      <c r="B13">
        <v>2.8</v>
      </c>
      <c r="C13">
        <v>7.71</v>
      </c>
      <c r="D13">
        <f>ROUNDUP((($B13*'HECK SOQEL A2'!B$30)/20),0)</f>
        <v>0</v>
      </c>
    </row>
    <row r="15" spans="1:4" x14ac:dyDescent="0.2">
      <c r="A15" s="70" t="s">
        <v>38</v>
      </c>
      <c r="B15" s="82">
        <v>0.3</v>
      </c>
      <c r="C15">
        <v>22.56</v>
      </c>
      <c r="D15" s="83"/>
    </row>
    <row r="16" spans="1:4" x14ac:dyDescent="0.2">
      <c r="A16" s="70" t="s">
        <v>39</v>
      </c>
      <c r="B16" s="82">
        <v>0.3</v>
      </c>
      <c r="C16">
        <v>27.08</v>
      </c>
      <c r="D16" s="83"/>
    </row>
    <row r="19" spans="1:5" x14ac:dyDescent="0.2">
      <c r="A19" t="s">
        <v>34</v>
      </c>
      <c r="C19">
        <v>2.82</v>
      </c>
      <c r="D19">
        <f>ROUNDUP((('HECK SOQEL A2'!C$26*'HECK SOQEL A2'!B$32)/12),0)</f>
        <v>0</v>
      </c>
      <c r="E19">
        <v>12</v>
      </c>
    </row>
    <row r="20" spans="1:5" x14ac:dyDescent="0.2">
      <c r="A20" t="s">
        <v>35</v>
      </c>
      <c r="C20">
        <v>5.0199999999999996</v>
      </c>
      <c r="D20">
        <f>ROUNDUP((('HECK SOQEL A2'!C$26*'HECK SOQEL A2'!B$32)/8),0)</f>
        <v>0</v>
      </c>
      <c r="E20">
        <v>8</v>
      </c>
    </row>
    <row r="21" spans="1:5" x14ac:dyDescent="0.2">
      <c r="A21" t="s">
        <v>29</v>
      </c>
      <c r="C21">
        <v>1.84</v>
      </c>
      <c r="D21">
        <f>ROUNDUP((('HECK SOQEL A2'!C$26*'HECK SOQEL A2'!B$32)/18),0)</f>
        <v>0</v>
      </c>
      <c r="E21">
        <v>18</v>
      </c>
    </row>
    <row r="22" spans="1:5" x14ac:dyDescent="0.2">
      <c r="A22" t="s">
        <v>36</v>
      </c>
      <c r="C22">
        <v>2.67</v>
      </c>
      <c r="D22">
        <f>ROUNDUP((('HECK SOQEL A2'!C$26*'HECK SOQEL A2'!B$32)/12),0)</f>
        <v>0</v>
      </c>
      <c r="E22">
        <v>12</v>
      </c>
    </row>
    <row r="23" spans="1:5" x14ac:dyDescent="0.2">
      <c r="A23" t="s">
        <v>37</v>
      </c>
      <c r="C23">
        <v>5.55</v>
      </c>
      <c r="D23">
        <f>ROUNDUP((('HECK SOQEL A2'!C$26*'HECK SOQEL A2'!B$32)/9),0)</f>
        <v>0</v>
      </c>
      <c r="E23">
        <v>9</v>
      </c>
    </row>
    <row r="26" spans="1:5" x14ac:dyDescent="0.2">
      <c r="A26" s="89" t="s">
        <v>42</v>
      </c>
      <c r="C26" s="92">
        <v>1.06</v>
      </c>
    </row>
    <row r="27" spans="1:5" x14ac:dyDescent="0.2">
      <c r="A27" s="89" t="s">
        <v>43</v>
      </c>
      <c r="C27" s="92">
        <v>1.36</v>
      </c>
    </row>
    <row r="28" spans="1:5" x14ac:dyDescent="0.2">
      <c r="A28" s="89" t="s">
        <v>44</v>
      </c>
      <c r="C28" s="92">
        <v>1.6</v>
      </c>
    </row>
    <row r="29" spans="1:5" x14ac:dyDescent="0.2">
      <c r="A29" s="89" t="s">
        <v>45</v>
      </c>
      <c r="C29" s="92">
        <v>1.89</v>
      </c>
    </row>
    <row r="30" spans="1:5" x14ac:dyDescent="0.2">
      <c r="A30" s="89" t="s">
        <v>46</v>
      </c>
      <c r="C30" s="92">
        <v>2.3199999999999998</v>
      </c>
    </row>
    <row r="31" spans="1:5" x14ac:dyDescent="0.2">
      <c r="A31" s="89" t="s">
        <v>47</v>
      </c>
      <c r="C31" s="92">
        <v>2.76</v>
      </c>
    </row>
    <row r="32" spans="1:5" x14ac:dyDescent="0.2">
      <c r="A32" s="89" t="s">
        <v>48</v>
      </c>
      <c r="C32" s="92">
        <v>3.01</v>
      </c>
    </row>
    <row r="33" spans="1:4" x14ac:dyDescent="0.2">
      <c r="A33" s="89" t="s">
        <v>49</v>
      </c>
      <c r="C33" s="92">
        <v>3.44</v>
      </c>
    </row>
    <row r="34" spans="1:4" x14ac:dyDescent="0.2">
      <c r="A34" s="89" t="s">
        <v>50</v>
      </c>
      <c r="C34" s="92">
        <v>3.86</v>
      </c>
    </row>
    <row r="35" spans="1:4" x14ac:dyDescent="0.2">
      <c r="A35" s="89" t="s">
        <v>51</v>
      </c>
      <c r="C35" s="92">
        <v>4.46</v>
      </c>
    </row>
    <row r="37" spans="1:4" x14ac:dyDescent="0.2">
      <c r="A37" s="70" t="s">
        <v>57</v>
      </c>
      <c r="B37" s="82">
        <v>1.9</v>
      </c>
      <c r="C37">
        <v>4.33</v>
      </c>
      <c r="D37">
        <v>12</v>
      </c>
    </row>
    <row r="38" spans="1:4" x14ac:dyDescent="0.2">
      <c r="A38" s="70" t="s">
        <v>58</v>
      </c>
      <c r="B38" s="82">
        <v>1.9</v>
      </c>
      <c r="C38">
        <v>5.19</v>
      </c>
      <c r="D38">
        <v>12</v>
      </c>
    </row>
    <row r="39" spans="1:4" x14ac:dyDescent="0.2">
      <c r="A39" s="70" t="s">
        <v>59</v>
      </c>
      <c r="B39" s="82">
        <v>2.2000000000000002</v>
      </c>
      <c r="C39">
        <v>4.33</v>
      </c>
      <c r="D39">
        <v>12</v>
      </c>
    </row>
    <row r="40" spans="1:4" x14ac:dyDescent="0.2">
      <c r="A40" s="70" t="s">
        <v>60</v>
      </c>
      <c r="B40" s="82">
        <v>2.2000000000000002</v>
      </c>
      <c r="C40">
        <v>5.19</v>
      </c>
      <c r="D40">
        <v>12</v>
      </c>
    </row>
    <row r="41" spans="1:4" x14ac:dyDescent="0.2">
      <c r="A41" s="70" t="s">
        <v>61</v>
      </c>
      <c r="B41" s="82">
        <v>3</v>
      </c>
      <c r="C41">
        <v>4.33</v>
      </c>
      <c r="D41">
        <v>13</v>
      </c>
    </row>
    <row r="42" spans="1:4" x14ac:dyDescent="0.2">
      <c r="A42" s="70" t="s">
        <v>62</v>
      </c>
      <c r="B42" s="82">
        <v>3</v>
      </c>
      <c r="C42">
        <v>5.19</v>
      </c>
      <c r="D42">
        <v>13</v>
      </c>
    </row>
    <row r="43" spans="1:4" x14ac:dyDescent="0.2">
      <c r="A43" s="70" t="s">
        <v>63</v>
      </c>
      <c r="B43" s="82">
        <v>3.8</v>
      </c>
      <c r="C43">
        <v>4.33</v>
      </c>
      <c r="D43">
        <v>13</v>
      </c>
    </row>
    <row r="44" spans="1:4" x14ac:dyDescent="0.2">
      <c r="A44" s="70" t="s">
        <v>64</v>
      </c>
      <c r="B44" s="82">
        <v>3.8</v>
      </c>
      <c r="C44">
        <v>5.19</v>
      </c>
      <c r="D44">
        <v>13</v>
      </c>
    </row>
    <row r="45" spans="1:4" x14ac:dyDescent="0.2">
      <c r="A45" s="70" t="s">
        <v>65</v>
      </c>
      <c r="B45" s="82">
        <v>2.5</v>
      </c>
      <c r="C45">
        <v>4.33</v>
      </c>
      <c r="D45">
        <v>13</v>
      </c>
    </row>
    <row r="46" spans="1:4" x14ac:dyDescent="0.2">
      <c r="A46" s="70" t="s">
        <v>66</v>
      </c>
      <c r="B46" s="82">
        <v>2.5</v>
      </c>
      <c r="C46">
        <v>5.19</v>
      </c>
      <c r="D46">
        <v>13</v>
      </c>
    </row>
    <row r="47" spans="1:4" x14ac:dyDescent="0.2">
      <c r="A47" s="70" t="s">
        <v>67</v>
      </c>
      <c r="B47" s="82">
        <v>3.4</v>
      </c>
      <c r="C47">
        <v>4.33</v>
      </c>
      <c r="D47">
        <v>13</v>
      </c>
    </row>
    <row r="48" spans="1:4" x14ac:dyDescent="0.2">
      <c r="A48" s="70" t="s">
        <v>68</v>
      </c>
      <c r="B48" s="82">
        <v>3.4</v>
      </c>
      <c r="C48">
        <v>5.19</v>
      </c>
      <c r="D48">
        <v>13</v>
      </c>
    </row>
    <row r="49" spans="1:4" x14ac:dyDescent="0.2">
      <c r="A49" s="70" t="s">
        <v>69</v>
      </c>
      <c r="B49" s="82">
        <v>2.2000000000000002</v>
      </c>
      <c r="C49">
        <v>5.29</v>
      </c>
      <c r="D49">
        <v>12</v>
      </c>
    </row>
    <row r="50" spans="1:4" x14ac:dyDescent="0.2">
      <c r="A50" s="70" t="s">
        <v>70</v>
      </c>
      <c r="B50" s="82">
        <v>2.2000000000000002</v>
      </c>
      <c r="C50">
        <v>6.35</v>
      </c>
      <c r="D50">
        <v>12</v>
      </c>
    </row>
    <row r="51" spans="1:4" x14ac:dyDescent="0.2">
      <c r="A51" s="70" t="s">
        <v>71</v>
      </c>
      <c r="B51" s="82">
        <v>3</v>
      </c>
      <c r="C51">
        <v>5.29</v>
      </c>
      <c r="D51">
        <v>13</v>
      </c>
    </row>
    <row r="52" spans="1:4" x14ac:dyDescent="0.2">
      <c r="A52" s="70" t="s">
        <v>72</v>
      </c>
      <c r="B52" s="82">
        <v>3</v>
      </c>
      <c r="C52">
        <v>6.35</v>
      </c>
      <c r="D52">
        <v>13</v>
      </c>
    </row>
    <row r="53" spans="1:4" x14ac:dyDescent="0.2">
      <c r="A53" s="70" t="s">
        <v>73</v>
      </c>
      <c r="B53" s="82">
        <v>3.8</v>
      </c>
      <c r="C53">
        <v>5.29</v>
      </c>
      <c r="D53">
        <v>13</v>
      </c>
    </row>
    <row r="54" spans="1:4" x14ac:dyDescent="0.2">
      <c r="A54" s="70" t="s">
        <v>74</v>
      </c>
      <c r="B54" s="82">
        <v>3.8</v>
      </c>
      <c r="C54">
        <v>6.35</v>
      </c>
      <c r="D54">
        <v>13</v>
      </c>
    </row>
    <row r="56" spans="1:4" x14ac:dyDescent="0.2">
      <c r="A56" s="89" t="s">
        <v>55</v>
      </c>
      <c r="C56">
        <f>113.02/500</f>
        <v>0.22603999999999999</v>
      </c>
      <c r="D56">
        <f>ROUNDUP((('[1]MW-DP'!C$26*'[1]MW-DP'!B$35)/500),0)</f>
        <v>0</v>
      </c>
    </row>
    <row r="57" spans="1:4" x14ac:dyDescent="0.2">
      <c r="A57" s="70" t="s">
        <v>79</v>
      </c>
      <c r="C57">
        <f>1.36+(30.11/100)</f>
        <v>1.6611</v>
      </c>
      <c r="D57">
        <f>ROUNDUP((('[1]MW-DP'!C$26*'[1]MW-DP'!B$35)/100),0)</f>
        <v>0</v>
      </c>
    </row>
  </sheetData>
  <pageMargins left="0.7" right="0.7" top="0.78740157499999996" bottom="0.78740157499999996" header="0.3" footer="0.3"/>
  <pageSetup paperSize="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8B287B473F6C41A4D590D68D7223CC" ma:contentTypeVersion="15" ma:contentTypeDescription="Create a new document." ma:contentTypeScope="" ma:versionID="c7503e51c298f3ddfa58a89859868319">
  <xsd:schema xmlns:xsd="http://www.w3.org/2001/XMLSchema" xmlns:xs="http://www.w3.org/2001/XMLSchema" xmlns:p="http://schemas.microsoft.com/office/2006/metadata/properties" xmlns:ns2="7871d47f-edbf-43b7-88d9-4c45544533f0" xmlns:ns3="b02b6c5c-9b2c-497a-8e77-f4e3059c6b62" xmlns:ns4="749c649b-85f6-469d-a1dc-8837e81337a9" targetNamespace="http://schemas.microsoft.com/office/2006/metadata/properties" ma:root="true" ma:fieldsID="d0dcf6f2166d15e6ccc95c787a1b1120" ns2:_="" ns3:_="" ns4:_="">
    <xsd:import namespace="7871d47f-edbf-43b7-88d9-4c45544533f0"/>
    <xsd:import namespace="b02b6c5c-9b2c-497a-8e77-f4e3059c6b62"/>
    <xsd:import namespace="749c649b-85f6-469d-a1dc-8837e81337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71d47f-edbf-43b7-88d9-4c45544533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35e3e85-aa28-475b-b628-8a48be53cc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b6c5c-9b2c-497a-8e77-f4e3059c6b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8923ecc-13f2-412e-8a3b-c6ad8a274429}" ma:internalName="TaxCatchAll" ma:showField="CatchAllData" ma:web="749c649b-85f6-469d-a1dc-8837e81337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c649b-85f6-469d-a1dc-8837e81337a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2b6c5c-9b2c-497a-8e77-f4e3059c6b62" xsi:nil="true"/>
    <lcf76f155ced4ddcb4097134ff3c332f xmlns="7871d47f-edbf-43b7-88d9-4c45544533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255053-EDD3-4E1E-93BB-F9FC701967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71d47f-edbf-43b7-88d9-4c45544533f0"/>
    <ds:schemaRef ds:uri="b02b6c5c-9b2c-497a-8e77-f4e3059c6b62"/>
    <ds:schemaRef ds:uri="749c649b-85f6-469d-a1dc-8837e81337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5286F0-4074-4DF3-BCF3-F3A839A934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B9BBDA-23CA-43E8-952A-F53999E42197}">
  <ds:schemaRefs>
    <ds:schemaRef ds:uri="http://schemas.microsoft.com/office/2006/metadata/properties"/>
    <ds:schemaRef ds:uri="http://schemas.microsoft.com/office/infopath/2007/PartnerControls"/>
    <ds:schemaRef ds:uri="b02b6c5c-9b2c-497a-8e77-f4e3059c6b62"/>
    <ds:schemaRef ds:uri="7871d47f-edbf-43b7-88d9-4c45544533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HECK SOQEL A2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Verkauf</dc:creator>
  <cp:lastModifiedBy>Philipp Koch</cp:lastModifiedBy>
  <cp:lastPrinted>2022-01-27T11:21:07Z</cp:lastPrinted>
  <dcterms:created xsi:type="dcterms:W3CDTF">1998-08-14T12:07:20Z</dcterms:created>
  <dcterms:modified xsi:type="dcterms:W3CDTF">2025-01-21T14:18:13Z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0x010100778B287B473F6C41A4D590D68D7223CC</vt:lpwstr>
  </property>
  <property fmtid="{D5CDD505-2E9C-101B-9397-08002B2CF9AE}" pid="3" name="MediaServiceImageTags">
    <vt:lpwstr/>
  </property>
</Properties>
</file>