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"/>
    </mc:Choice>
  </mc:AlternateContent>
  <xr:revisionPtr revIDLastSave="104" documentId="8_{E84D0E8E-59EF-48D7-A80B-9B9F8373595A}" xr6:coauthVersionLast="47" xr6:coauthVersionMax="47" xr10:uidLastSave="{DEC81296-E435-4005-BE52-7E2292AAA87A}"/>
  <bookViews>
    <workbookView xWindow="28680" yWindow="-120" windowWidth="29040" windowHeight="15720" xr2:uid="{00000000-000D-0000-FFFF-FFFF00000000}"/>
  </bookViews>
  <sheets>
    <sheet name="Holzrahmenbau" sheetId="2" r:id="rId1"/>
    <sheet name="Tabelle1" sheetId="3" state="hidden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2" l="1"/>
  <c r="F42" i="2"/>
  <c r="C98" i="3"/>
  <c r="C97" i="3"/>
  <c r="D9" i="3"/>
  <c r="G9" i="2"/>
  <c r="C6" i="3"/>
  <c r="J14" i="2"/>
  <c r="G14" i="2"/>
  <c r="C14" i="2"/>
  <c r="J8" i="2" l="1"/>
  <c r="J16" i="2" s="1"/>
  <c r="G19" i="2" l="1"/>
  <c r="C5" i="3"/>
  <c r="G8" i="2"/>
  <c r="H8" i="2" s="1"/>
  <c r="C8" i="2"/>
  <c r="D62" i="3"/>
  <c r="D6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1" i="3" l="1"/>
  <c r="F52" i="2"/>
  <c r="F51" i="2"/>
  <c r="F50" i="2"/>
  <c r="A51" i="2"/>
  <c r="E25" i="2"/>
  <c r="H25" i="2" s="1"/>
  <c r="I25" i="2" s="1"/>
  <c r="G24" i="2" l="1"/>
  <c r="D32" i="3" l="1"/>
  <c r="D33" i="3"/>
  <c r="D34" i="3"/>
  <c r="D35" i="3"/>
  <c r="D36" i="3"/>
  <c r="D37" i="3"/>
  <c r="D18" i="3" l="1"/>
  <c r="D19" i="3"/>
  <c r="D20" i="3"/>
  <c r="D21" i="3"/>
  <c r="D22" i="3"/>
  <c r="D23" i="3"/>
  <c r="D24" i="3"/>
  <c r="D25" i="3"/>
  <c r="D38" i="3" l="1"/>
  <c r="D39" i="3"/>
  <c r="D40" i="3"/>
  <c r="D41" i="3"/>
  <c r="D42" i="3"/>
  <c r="D43" i="3"/>
  <c r="D11" i="3" l="1"/>
  <c r="D3" i="3"/>
  <c r="D2" i="3"/>
  <c r="D99" i="3" l="1"/>
  <c r="D98" i="3"/>
  <c r="D97" i="3"/>
  <c r="D86" i="3"/>
  <c r="D87" i="3"/>
  <c r="D88" i="3"/>
  <c r="D94" i="3"/>
  <c r="D92" i="3"/>
  <c r="D91" i="3"/>
  <c r="D93" i="3"/>
  <c r="D90" i="3"/>
  <c r="F43" i="2"/>
  <c r="A43" i="2"/>
  <c r="G22" i="2"/>
  <c r="G21" i="2"/>
  <c r="G10" i="2"/>
  <c r="C10" i="2"/>
  <c r="A48" i="2" l="1"/>
  <c r="F48" i="2" s="1"/>
  <c r="A49" i="2"/>
  <c r="F49" i="2" s="1"/>
  <c r="A52" i="2"/>
  <c r="E26" i="2"/>
  <c r="H26" i="2" s="1"/>
  <c r="I26" i="2" s="1"/>
  <c r="D26" i="3" l="1"/>
  <c r="D27" i="3"/>
  <c r="D28" i="3"/>
  <c r="D29" i="3"/>
  <c r="D30" i="3"/>
  <c r="D31" i="3"/>
  <c r="D16" i="3" l="1"/>
  <c r="D17" i="3"/>
  <c r="D10" i="3"/>
  <c r="A50" i="2"/>
  <c r="A45" i="2"/>
  <c r="A44" i="2"/>
  <c r="G13" i="2"/>
  <c r="A42" i="2"/>
  <c r="A41" i="2"/>
  <c r="A40" i="2"/>
  <c r="F45" i="2" l="1"/>
  <c r="H9" i="2"/>
  <c r="I9" i="2" s="1"/>
  <c r="F47" i="2"/>
  <c r="F46" i="2"/>
  <c r="F44" i="2"/>
  <c r="F40" i="2"/>
  <c r="E24" i="2"/>
  <c r="E19" i="2"/>
  <c r="H19" i="2" s="1"/>
  <c r="I19" i="2" s="1"/>
  <c r="E20" i="2"/>
  <c r="H20" i="2" s="1"/>
  <c r="I20" i="2" s="1"/>
  <c r="E22" i="2"/>
  <c r="H22" i="2" s="1"/>
  <c r="I22" i="2" s="1"/>
  <c r="I8" i="2"/>
  <c r="E10" i="2"/>
  <c r="H10" i="2" s="1"/>
  <c r="I10" i="2" s="1"/>
  <c r="E11" i="2"/>
  <c r="H11" i="2" s="1"/>
  <c r="I11" i="2" s="1"/>
  <c r="E13" i="2"/>
  <c r="H13" i="2" s="1"/>
  <c r="I13" i="2" s="1"/>
  <c r="L13" i="2" s="1"/>
  <c r="E14" i="2"/>
  <c r="H14" i="2" s="1"/>
  <c r="I14" i="2" s="1"/>
  <c r="L14" i="2" s="1"/>
  <c r="E21" i="2"/>
  <c r="H21" i="2" s="1"/>
  <c r="I21" i="2" s="1"/>
  <c r="L21" i="2" s="1"/>
  <c r="L10" i="2" l="1"/>
  <c r="L8" i="2"/>
  <c r="F32" i="2"/>
  <c r="L22" i="2"/>
  <c r="L20" i="2"/>
  <c r="F33" i="2"/>
  <c r="F34" i="2"/>
  <c r="L19" i="2"/>
  <c r="I12" i="2"/>
  <c r="I15" i="2" s="1"/>
  <c r="I16" i="2" s="1"/>
  <c r="F31" i="2" s="1"/>
  <c r="L12" i="2" l="1"/>
  <c r="L15" i="2" s="1"/>
  <c r="L16" i="2" s="1"/>
  <c r="H24" i="2"/>
  <c r="I24" i="2" s="1"/>
  <c r="L24" i="2" s="1"/>
  <c r="F35" i="2" l="1"/>
  <c r="F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 Huemmer (RW-D/G)</author>
  </authors>
  <commentList>
    <comment ref="H6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Plattendicke in mm</t>
        </r>
        <r>
          <rPr>
            <sz val="8"/>
            <color indexed="10"/>
            <rFont val="Tahoma"/>
            <family val="2"/>
          </rPr>
          <t xml:space="preserve"> eintragen! (ohne Einheit)</t>
        </r>
      </text>
    </comment>
    <comment ref="L7" authorId="0" shapeId="0" xr:uid="{00000000-0006-0000-0000-000002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A8" authorId="1" shapeId="0" xr:uid="{00000000-0006-0000-0000-000003000000}">
      <text>
        <r>
          <rPr>
            <b/>
            <sz val="8"/>
            <color indexed="10"/>
            <rFont val="Tahoma"/>
            <family val="2"/>
          </rPr>
          <t>blau hinterlegte Felder =
mehrere Auswahlmöglichkeiten</t>
        </r>
      </text>
    </comment>
    <comment ref="E8" authorId="0" shapeId="0" xr:uid="{00000000-0006-0000-0000-00000400000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>alle</t>
        </r>
        <r>
          <rPr>
            <sz val="8"/>
            <color indexed="10"/>
            <rFont val="Tahoma"/>
            <family val="2"/>
          </rPr>
          <t xml:space="preserve"> Spalten übertragen.
</t>
        </r>
        <r>
          <rPr>
            <b/>
            <sz val="8"/>
            <color indexed="10"/>
            <rFont val="Tahoma"/>
            <family val="2"/>
          </rPr>
          <t>(außer Dämmplatten-Rabattspalte)</t>
        </r>
      </text>
    </comment>
    <comment ref="A24" authorId="1" shapeId="0" xr:uid="{00000000-0006-0000-0000-000005000000}">
      <text>
        <r>
          <rPr>
            <sz val="8"/>
            <color indexed="10"/>
            <rFont val="Tahoma"/>
            <family val="2"/>
          </rPr>
          <t>Verankerungslängen beachten!
(ca. 60 mm)</t>
        </r>
      </text>
    </comment>
  </commentList>
</comments>
</file>

<file path=xl/sharedStrings.xml><?xml version="1.0" encoding="utf-8"?>
<sst xmlns="http://schemas.openxmlformats.org/spreadsheetml/2006/main" count="185" uniqueCount="135">
  <si>
    <t>Zeitauf-wand</t>
  </si>
  <si>
    <t>kg</t>
  </si>
  <si>
    <t>m²</t>
  </si>
  <si>
    <t>l</t>
  </si>
  <si>
    <t>Preis incl. Edelputz</t>
  </si>
  <si>
    <t>Zubehör</t>
  </si>
  <si>
    <t>Preis Grundaufbau</t>
  </si>
  <si>
    <t>Dämmstärke</t>
  </si>
  <si>
    <t>m</t>
  </si>
  <si>
    <t>Bauaufsichtliche Zulassungen bitte beachten!</t>
  </si>
  <si>
    <t>Bedarf/m²                ca.</t>
  </si>
  <si>
    <t>z. B.</t>
  </si>
  <si>
    <t>/m²</t>
  </si>
  <si>
    <t>/m</t>
  </si>
  <si>
    <t>min</t>
  </si>
  <si>
    <t>%</t>
  </si>
  <si>
    <t>Rabatt-satz</t>
  </si>
  <si>
    <t>lfm</t>
  </si>
  <si>
    <t>Materialkosten</t>
  </si>
  <si>
    <t>Gesamt €</t>
  </si>
  <si>
    <t>Verdübelung</t>
  </si>
  <si>
    <t>Systempreis</t>
  </si>
  <si>
    <t>Wandfläche</t>
  </si>
  <si>
    <t>Leibungen</t>
  </si>
  <si>
    <t>Gebäudeecken</t>
  </si>
  <si>
    <t>Sockel</t>
  </si>
  <si>
    <t>St.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</si>
  <si>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</si>
  <si>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</si>
  <si>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</si>
  <si>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</si>
  <si>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</si>
  <si>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Materialbedarf</t>
  </si>
  <si>
    <t>HECK Sockelprofil</t>
  </si>
  <si>
    <t>Lohn + Material</t>
  </si>
  <si>
    <t>HECK K+A grau</t>
  </si>
  <si>
    <t>HECK Fugendichtband 14/2-6</t>
  </si>
  <si>
    <t>HECK K+A weiß</t>
  </si>
  <si>
    <t>(Kleben)</t>
  </si>
  <si>
    <t>(Armieren)</t>
  </si>
  <si>
    <t>Netto 
€</t>
  </si>
  <si>
    <t>HECK Gewebeeckwinkel PVC (100x150 mm)</t>
  </si>
  <si>
    <t>HECK K+A A1</t>
  </si>
  <si>
    <t>HECK Anputzleiste W30 Plus</t>
  </si>
  <si>
    <t>HECK Fugendichtband 20/2-6</t>
  </si>
  <si>
    <t>HECK Fugendichtband 20/4-9</t>
  </si>
  <si>
    <t>HECK Fugendichtband 14/3-9</t>
  </si>
  <si>
    <t>HECK Fugendichtband 14/5-12</t>
  </si>
  <si>
    <t>Dübelzubehör:</t>
  </si>
  <si>
    <t>HECK Dübelteller 90</t>
  </si>
  <si>
    <t>z. B. je</t>
  </si>
  <si>
    <t xml:space="preserve">z. B. </t>
  </si>
  <si>
    <t>HECK Dübelteller VT2G + HECK STR-Rondelle MW</t>
  </si>
  <si>
    <t>HECK STR-Verschlusselement Steinwolle</t>
  </si>
  <si>
    <t>HECK UG (Universalgrundierung) weiß</t>
  </si>
  <si>
    <t>HECK UG (Universalgrundierung) farbig (HBW 100-70)</t>
  </si>
  <si>
    <t>HECK EP WD (Edelputz WD) Kratzputz Jura weiß</t>
  </si>
  <si>
    <t>HECK EP WD (Edelputz WD) Kratzputz Jura farbig (HBW 100-70)</t>
  </si>
  <si>
    <t>HECK SHP 4S (Siliconharzputz 4S) KC1,5 weiß</t>
  </si>
  <si>
    <t>HECK SHP 4S (Siliconharzputz 4S) KC1,5 farbig (HBW 100-70)</t>
  </si>
  <si>
    <t>HECK SHP 4S (Siliconharzputz 4S) KC2 weiß</t>
  </si>
  <si>
    <t>HECK SHP 4S (Siliconharzputz 4S) KC2 farbig (HBW 100-70)</t>
  </si>
  <si>
    <t>HECK SHP 4S (Siliconharzputz 4S) KC3 weiß</t>
  </si>
  <si>
    <t>HECK SHP 4S (Siliconharzputz 4S) KC3 farbig (HBW 100-70)</t>
  </si>
  <si>
    <t>HECK STR-H A2 Dübellänge 120 mm</t>
  </si>
  <si>
    <t>HECK STR-H A2 Dübellänge 140 mm</t>
  </si>
  <si>
    <t>HECK STR-H A2 Dübellänge 160 mm</t>
  </si>
  <si>
    <t>HECK STR-H A2 Dübellänge 180 mm</t>
  </si>
  <si>
    <t>HECK STR-H A2 Dübellänge 200 mm</t>
  </si>
  <si>
    <t>HECK STR-H A2 Dübellänge 220 mm</t>
  </si>
  <si>
    <t>HECK STR-H A2 Dübellänge 240 mm</t>
  </si>
  <si>
    <t>HECK STR-H A2 Dübellänge 260 mm</t>
  </si>
  <si>
    <t>HECK STR-H A2 Dübellänge 280 mm</t>
  </si>
  <si>
    <t>HECK STR-H A2 Dübellänge 300 mm</t>
  </si>
  <si>
    <t>HECK AGG A1 (Armierungsgewebe A1 fein)</t>
  </si>
  <si>
    <t>HECK SHP (Siliconharzputz) KC1 weiß</t>
  </si>
  <si>
    <t>HECK SHP (Siliconharzputz) KC1 farbig (HBW 100-70)</t>
  </si>
  <si>
    <t>HECK SHP (Siliconharzputz) KC1,5 weiß</t>
  </si>
  <si>
    <t>HECK SHP (Siliconharzputz) KC1,5 farbig (HBW 100-70)</t>
  </si>
  <si>
    <t>HECK SHP (Siliconharzputz) KC2 weiß</t>
  </si>
  <si>
    <t>HECK SHP (Siliconharzputz) KC2 farbig (HBW 100-70)</t>
  </si>
  <si>
    <t>HECK SHP (Siliconharzputz) KC3 weiß</t>
  </si>
  <si>
    <t>HECK SHP (Siliconharzputz) KC3 farbig (HBW 100-70)</t>
  </si>
  <si>
    <t>HECK KHP KC1,5 weiß</t>
  </si>
  <si>
    <t>HECK KHP KC1,5 farbig (HBW 100-70)</t>
  </si>
  <si>
    <t>HECK KHP KC2 weiß</t>
  </si>
  <si>
    <t>HECK KHP KC2 farbig (HBW 100-70)</t>
  </si>
  <si>
    <t>HECK KHP KC3 weiß</t>
  </si>
  <si>
    <t>HECK KHP KC3 farbig (HBW 100-70)</t>
  </si>
  <si>
    <t>HECK STR (Strukturputz) KC2 weiß</t>
  </si>
  <si>
    <t>HECK STR (Strukturputz) KC2 farbig (HBW 100-70)</t>
  </si>
  <si>
    <t>HECK STR (Strukturputz) KC3 weiß</t>
  </si>
  <si>
    <t>HECK STR (Strukturputz) KC3 farbig (HBW 100-70)</t>
  </si>
  <si>
    <t>HECK STR (Strukturputz) KC4 weiß</t>
  </si>
  <si>
    <t>HECK STR (Strukturputz) KC4 farbig (HBW 100-70)</t>
  </si>
  <si>
    <t>HECK STR (Strukturputz) R3 weiß</t>
  </si>
  <si>
    <t>HECK STR (Strukturputz) R3 farbig (HBW 100-70)</t>
  </si>
  <si>
    <t>HECK STR-H E Dübellänge 120 mm</t>
  </si>
  <si>
    <t>HECK STR-H E Dübellänge 140 mm</t>
  </si>
  <si>
    <t>HECK STR-H E Dübellänge 160 mm</t>
  </si>
  <si>
    <t>HECK STR-H E Dübellänge 180 mm</t>
  </si>
  <si>
    <t>HECK STR-H E Dübellänge 200 mm</t>
  </si>
  <si>
    <t>HECK STR-H E Dübellänge 220 mm</t>
  </si>
  <si>
    <t>HECK STR-H E Dübellänge 240 mm</t>
  </si>
  <si>
    <t>HECK STR-H E Dübellänge 260 mm</t>
  </si>
  <si>
    <t>HECK STR-H E Dübellänge 280 mm</t>
  </si>
  <si>
    <t>HECK STR-H E Dübellänge 300 mm</t>
  </si>
  <si>
    <t>HECK BK FLEX A2 (Dispersionskleber Flex A2)</t>
  </si>
  <si>
    <t>HECK ED (Edel-Dekor) KC1,5 weiß</t>
  </si>
  <si>
    <t>HECK ED (Edel-Dekor) KC1,5 farbig (HBW 100-70)</t>
  </si>
  <si>
    <t>HECK ED (Edel-Dekor) KC2 weiß</t>
  </si>
  <si>
    <t>HECK ED (Edel-Dekor) KC2 farbig (HBW 100-70)</t>
  </si>
  <si>
    <t>HECK ED (Edel-Dekor) KC3 weiß</t>
  </si>
  <si>
    <t>HECK ED (Edel-Dekor) KC3 farbig (HBW 100-70)</t>
  </si>
  <si>
    <t>HECK ED (Edel-Dekor) KC4 weiß</t>
  </si>
  <si>
    <t>HECK ED (Edel-Dekor) KC4 farbig (HBW 100-70)</t>
  </si>
  <si>
    <t>HECK ED (Edel-Dekor) R3 weiß</t>
  </si>
  <si>
    <t>HECK ED (Edel-Dekor) R3 farbig (HBW 100-70)</t>
  </si>
  <si>
    <t>HECK ED (Edel-Dekor) R4 weiß</t>
  </si>
  <si>
    <t>HECK ED (Edel-Dekor) R4 farbig (HBW 100-70)</t>
  </si>
  <si>
    <t>HECK ED (Edel-Dekor) Waschelputz fein weiß</t>
  </si>
  <si>
    <t>HECK ED (Edel-Dekor) Waschelputz fein farbig (HBW 100-70)</t>
  </si>
  <si>
    <t>HECK ED (Edel-Dekor) Waschelputz grob weiß</t>
  </si>
  <si>
    <t>HECK ED (Edel-Dekor) Waschelputz grob farbig (HBW 100-70)</t>
  </si>
  <si>
    <t>HECK Holzbau A2</t>
  </si>
  <si>
    <t>HECK Anputzleiste W38-24pro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</si>
  <si>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</si>
  <si>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</si>
  <si>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</si>
  <si>
    <t>HECK Coverrock II 035</t>
  </si>
  <si>
    <t>HECK Coverrock X-2</t>
  </si>
  <si>
    <t>HECK K+A PLUS weiß 4 mm</t>
  </si>
  <si>
    <t>HECK K+A PLUS farbig (HBW 100-70) 4 mm</t>
  </si>
  <si>
    <t xml:space="preserve">HECK Anputzleiste Membran GIGA FLEX </t>
  </si>
  <si>
    <t>Listenpreis 2025 
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</si>
</sst>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DM&quot;_-;\-* #,##0.00\ &quot;DM&quot;_-;_-* &quot;-&quot;??\ &quot;DM&quot;_-;_-@_-"/>
    <numFmt numFmtId="165" formatCode="0.0"/>
    <numFmt numFmtId="166" formatCode="#,##0.00\ &quot;DM&quot;"/>
    <numFmt numFmtId="167" formatCode="#,##0.00\ \€"/>
    <numFmt numFmtId="168" formatCode="0\ &quot;qm&quot;"/>
    <numFmt numFmtId="169" formatCode="0\ &quot;Rollen&quot;"/>
    <numFmt numFmtId="170" formatCode="0\ &quot;Gebinde&quot;"/>
    <numFmt numFmtId="171" formatCode="0\ &quot;Stück&quot;"/>
    <numFmt numFmtId="172" formatCode="0.0000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sz val="7"/>
      <name val="Arial"/>
      <family val="2"/>
    </font>
    <font>
      <u/>
      <sz val="9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9.5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6" fillId="2" borderId="5" xfId="0" applyFont="1" applyFill="1" applyBorder="1" applyAlignment="1">
      <alignment horizontal="right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left" vertical="center"/>
    </xf>
    <xf numFmtId="165" fontId="15" fillId="0" borderId="3" xfId="0" applyNumberFormat="1" applyFont="1" applyBorder="1" applyAlignment="1">
      <alignment vertical="center"/>
    </xf>
    <xf numFmtId="1" fontId="15" fillId="0" borderId="8" xfId="0" applyNumberFormat="1" applyFont="1" applyBorder="1" applyAlignment="1">
      <alignment horizontal="right" vertical="center"/>
    </xf>
    <xf numFmtId="1" fontId="15" fillId="0" borderId="9" xfId="0" applyNumberFormat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166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166" fontId="15" fillId="0" borderId="6" xfId="0" applyNumberFormat="1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right" vertical="center"/>
    </xf>
    <xf numFmtId="0" fontId="14" fillId="0" borderId="1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2" fontId="15" fillId="0" borderId="4" xfId="1" applyNumberFormat="1" applyFont="1" applyFill="1" applyBorder="1" applyAlignment="1">
      <alignment horizontal="center" vertical="center"/>
    </xf>
    <xf numFmtId="1" fontId="15" fillId="0" borderId="9" xfId="0" applyNumberFormat="1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167" fontId="17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171" fontId="18" fillId="0" borderId="0" xfId="0" applyNumberFormat="1" applyFont="1"/>
    <xf numFmtId="0" fontId="15" fillId="0" borderId="12" xfId="0" applyFont="1" applyBorder="1" applyAlignment="1">
      <alignment horizontal="left"/>
    </xf>
    <xf numFmtId="0" fontId="15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 wrapText="1"/>
    </xf>
    <xf numFmtId="167" fontId="16" fillId="2" borderId="14" xfId="1" applyNumberFormat="1" applyFont="1" applyFill="1" applyBorder="1" applyAlignment="1">
      <alignment horizontal="center" vertical="center"/>
    </xf>
    <xf numFmtId="167" fontId="15" fillId="0" borderId="15" xfId="1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67" fontId="15" fillId="0" borderId="14" xfId="1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2" fillId="0" borderId="0" xfId="0" applyFont="1"/>
    <xf numFmtId="2" fontId="0" fillId="0" borderId="0" xfId="0" applyNumberFormat="1"/>
    <xf numFmtId="1" fontId="0" fillId="0" borderId="0" xfId="0" applyNumberFormat="1"/>
    <xf numFmtId="0" fontId="14" fillId="3" borderId="1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right" vertical="center"/>
    </xf>
    <xf numFmtId="2" fontId="14" fillId="3" borderId="4" xfId="1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right" vertical="center"/>
    </xf>
    <xf numFmtId="1" fontId="14" fillId="3" borderId="9" xfId="0" applyNumberFormat="1" applyFont="1" applyFill="1" applyBorder="1" applyAlignment="1">
      <alignment horizontal="left" vertical="center"/>
    </xf>
    <xf numFmtId="167" fontId="14" fillId="3" borderId="14" xfId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right" vertical="center" wrapText="1"/>
    </xf>
    <xf numFmtId="2" fontId="15" fillId="0" borderId="4" xfId="1" applyNumberFormat="1" applyFont="1" applyBorder="1" applyAlignment="1">
      <alignment horizontal="center" vertical="center"/>
    </xf>
    <xf numFmtId="2" fontId="15" fillId="0" borderId="3" xfId="1" applyNumberFormat="1" applyFont="1" applyBorder="1" applyAlignment="1">
      <alignment horizontal="center" vertical="center"/>
    </xf>
    <xf numFmtId="2" fontId="15" fillId="0" borderId="2" xfId="1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vertical="center" wrapText="1"/>
    </xf>
    <xf numFmtId="0" fontId="15" fillId="0" borderId="12" xfId="0" applyFont="1" applyBorder="1" applyAlignment="1">
      <alignment horizontal="left" vertical="center" wrapText="1"/>
    </xf>
    <xf numFmtId="2" fontId="15" fillId="0" borderId="5" xfId="1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172" fontId="15" fillId="0" borderId="5" xfId="1" applyNumberFormat="1" applyFont="1" applyFill="1" applyBorder="1" applyAlignment="1">
      <alignment horizontal="center" vertical="center"/>
    </xf>
    <xf numFmtId="2" fontId="22" fillId="0" borderId="0" xfId="0" applyNumberFormat="1" applyFont="1"/>
    <xf numFmtId="167" fontId="15" fillId="0" borderId="15" xfId="1" applyNumberFormat="1" applyFont="1" applyBorder="1" applyAlignment="1">
      <alignment horizontal="center" vertical="center"/>
    </xf>
    <xf numFmtId="167" fontId="15" fillId="0" borderId="16" xfId="1" applyNumberFormat="1" applyFont="1" applyBorder="1" applyAlignment="1">
      <alignment horizontal="center" vertical="center"/>
    </xf>
    <xf numFmtId="167" fontId="7" fillId="0" borderId="17" xfId="1" applyNumberFormat="1" applyFont="1" applyBorder="1" applyAlignment="1">
      <alignment horizontal="right"/>
    </xf>
    <xf numFmtId="167" fontId="7" fillId="0" borderId="18" xfId="1" applyNumberFormat="1" applyFont="1" applyBorder="1" applyAlignment="1">
      <alignment horizontal="right"/>
    </xf>
    <xf numFmtId="0" fontId="15" fillId="0" borderId="12" xfId="0" applyFont="1" applyBorder="1" applyAlignment="1">
      <alignment horizontal="left" vertical="center"/>
    </xf>
    <xf numFmtId="0" fontId="0" fillId="0" borderId="12" xfId="0" applyBorder="1"/>
    <xf numFmtId="171" fontId="18" fillId="0" borderId="5" xfId="0" applyNumberFormat="1" applyFont="1" applyBorder="1"/>
    <xf numFmtId="171" fontId="18" fillId="0" borderId="4" xfId="0" applyNumberFormat="1" applyFont="1" applyBorder="1"/>
    <xf numFmtId="168" fontId="18" fillId="0" borderId="12" xfId="0" applyNumberFormat="1" applyFont="1" applyBorder="1" applyAlignment="1">
      <alignment horizontal="right"/>
    </xf>
    <xf numFmtId="170" fontId="18" fillId="0" borderId="12" xfId="0" applyNumberFormat="1" applyFont="1" applyBorder="1" applyAlignment="1">
      <alignment horizontal="right"/>
    </xf>
    <xf numFmtId="169" fontId="18" fillId="0" borderId="12" xfId="0" applyNumberFormat="1" applyFont="1" applyBorder="1"/>
    <xf numFmtId="170" fontId="18" fillId="0" borderId="12" xfId="0" applyNumberFormat="1" applyFont="1" applyBorder="1"/>
    <xf numFmtId="2" fontId="15" fillId="0" borderId="5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1" fontId="15" fillId="0" borderId="32" xfId="0" applyNumberFormat="1" applyFont="1" applyBorder="1" applyAlignment="1">
      <alignment horizontal="right" vertical="center"/>
    </xf>
    <xf numFmtId="1" fontId="15" fillId="0" borderId="33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left" vertical="center"/>
    </xf>
    <xf numFmtId="1" fontId="15" fillId="0" borderId="21" xfId="0" applyNumberFormat="1" applyFont="1" applyBorder="1" applyAlignment="1">
      <alignment horizontal="left" vertical="center"/>
    </xf>
    <xf numFmtId="14" fontId="15" fillId="0" borderId="12" xfId="0" applyNumberFormat="1" applyFont="1" applyBorder="1" applyAlignment="1">
      <alignment horizontal="left"/>
    </xf>
    <xf numFmtId="169" fontId="18" fillId="0" borderId="5" xfId="0" applyNumberFormat="1" applyFont="1" applyBorder="1"/>
    <xf numFmtId="169" fontId="18" fillId="0" borderId="4" xfId="0" applyNumberFormat="1" applyFont="1" applyBorder="1"/>
    <xf numFmtId="0" fontId="0" fillId="0" borderId="0" xfId="0" applyAlignment="1">
      <alignment horizontal="right" vertical="center"/>
    </xf>
    <xf numFmtId="0" fontId="14" fillId="3" borderId="2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right" vertical="center"/>
    </xf>
    <xf numFmtId="1" fontId="15" fillId="0" borderId="31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8" fillId="0" borderId="5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167" fontId="17" fillId="0" borderId="5" xfId="0" applyNumberFormat="1" applyFont="1" applyBorder="1" applyAlignment="1">
      <alignment horizontal="right"/>
    </xf>
    <xf numFmtId="167" fontId="17" fillId="0" borderId="4" xfId="0" applyNumberFormat="1" applyFont="1" applyBorder="1" applyAlignment="1">
      <alignment horizontal="right"/>
    </xf>
    <xf numFmtId="170" fontId="18" fillId="0" borderId="5" xfId="0" applyNumberFormat="1" applyFont="1" applyBorder="1"/>
    <xf numFmtId="170" fontId="18" fillId="0" borderId="4" xfId="0" applyNumberFormat="1" applyFont="1" applyBorder="1"/>
    <xf numFmtId="0" fontId="15" fillId="0" borderId="12" xfId="0" applyFont="1" applyBorder="1" applyAlignment="1">
      <alignment horizontal="left"/>
    </xf>
    <xf numFmtId="0" fontId="0" fillId="0" borderId="10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1" fontId="15" fillId="0" borderId="6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67" fontId="7" fillId="0" borderId="5" xfId="1" applyNumberFormat="1" applyFont="1" applyBorder="1" applyAlignment="1">
      <alignment horizontal="right" vertical="center"/>
    </xf>
    <xf numFmtId="167" fontId="7" fillId="0" borderId="4" xfId="1" applyNumberFormat="1" applyFont="1" applyBorder="1" applyAlignment="1">
      <alignment horizontal="righ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showGridLines="0" tabSelected="1" topLeftCell="A5" workbookViewId="0">
      <selection activeCell="A14" sqref="A14"/>
    </sheetView>
  </sheetViews>
  <sheetFormatPr baseColWidth="10" defaultRowHeight="12.75" x14ac:dyDescent="0.2"/>
  <cols>
    <col min="1" max="1" width="30.28515625" style="11" customWidth="1"/>
    <col min="2" max="2" width="7.7109375" style="11" customWidth="1"/>
    <col min="3" max="3" width="4.7109375" customWidth="1"/>
    <col min="4" max="4" width="4.28515625" customWidth="1"/>
    <col min="5" max="6" width="3.7109375" customWidth="1"/>
    <col min="7" max="7" width="10.7109375" customWidth="1"/>
    <col min="8" max="9" width="7.7109375" customWidth="1"/>
    <col min="10" max="11" width="4.7109375" customWidth="1"/>
    <col min="12" max="12" width="12.7109375" customWidth="1"/>
    <col min="13" max="13" width="5.85546875" customWidth="1"/>
    <col min="14" max="14" width="6.42578125" customWidth="1"/>
  </cols>
  <sheetData>
    <row r="1" spans="1:18" s="3" customFormat="1" ht="14.1" customHeight="1" x14ac:dyDescent="0.25">
      <c r="A1" s="56"/>
      <c r="B1" s="13"/>
      <c r="C1" s="2"/>
      <c r="D1" s="2"/>
      <c r="E1" s="2"/>
      <c r="F1" s="53"/>
      <c r="H1" s="57"/>
      <c r="I1" s="57"/>
      <c r="J1" s="57"/>
      <c r="K1" s="57"/>
      <c r="L1" s="57"/>
      <c r="M1" s="57"/>
    </row>
    <row r="2" spans="1:18" s="3" customFormat="1" ht="14.1" customHeight="1" x14ac:dyDescent="0.25">
      <c r="A2" s="9"/>
      <c r="B2" s="9"/>
      <c r="C2" s="2"/>
      <c r="D2" s="2"/>
      <c r="E2" s="2"/>
      <c r="F2" s="2"/>
      <c r="G2" s="2"/>
    </row>
    <row r="3" spans="1:18" s="3" customFormat="1" ht="14.1" customHeight="1" x14ac:dyDescent="0.25">
      <c r="A3" s="9"/>
      <c r="B3" s="9"/>
      <c r="C3" s="2"/>
      <c r="D3" s="2"/>
      <c r="E3" s="2"/>
      <c r="F3" s="2"/>
      <c r="G3" s="2"/>
      <c r="J3" s="18"/>
    </row>
    <row r="4" spans="1:18" ht="14.1" customHeight="1" x14ac:dyDescent="0.2">
      <c r="A4" s="10"/>
      <c r="B4" s="10"/>
      <c r="C4" s="1"/>
      <c r="D4" s="1"/>
      <c r="E4" s="1"/>
      <c r="F4" s="1"/>
      <c r="G4" s="1"/>
      <c r="J4" s="128"/>
      <c r="K4" s="128"/>
      <c r="L4" s="17"/>
      <c r="M4" s="17"/>
    </row>
    <row r="5" spans="1:18" ht="14.1" customHeight="1" thickBot="1" x14ac:dyDescent="0.25"/>
    <row r="6" spans="1:18" s="4" customFormat="1" ht="24" customHeight="1" x14ac:dyDescent="0.2">
      <c r="A6" s="129" t="s">
        <v>124</v>
      </c>
      <c r="B6" s="133" t="s">
        <v>7</v>
      </c>
      <c r="C6" s="134"/>
      <c r="D6" s="135"/>
      <c r="E6" s="133" t="s">
        <v>16</v>
      </c>
      <c r="F6" s="135"/>
      <c r="G6" s="143" t="s">
        <v>134</v>
      </c>
      <c r="H6" s="141">
        <v>100</v>
      </c>
      <c r="I6" s="142"/>
      <c r="J6" s="131" t="s">
        <v>0</v>
      </c>
      <c r="K6" s="132"/>
      <c r="L6" s="67" t="s">
        <v>34</v>
      </c>
    </row>
    <row r="7" spans="1:18" s="4" customFormat="1" ht="24" customHeight="1" x14ac:dyDescent="0.2">
      <c r="A7" s="130"/>
      <c r="B7" s="136" t="s">
        <v>10</v>
      </c>
      <c r="C7" s="137"/>
      <c r="D7" s="138"/>
      <c r="E7" s="139"/>
      <c r="F7" s="140"/>
      <c r="G7" s="144"/>
      <c r="H7" s="19" t="s">
        <v>40</v>
      </c>
      <c r="I7" s="20" t="s">
        <v>19</v>
      </c>
      <c r="J7" s="147" t="s">
        <v>14</v>
      </c>
      <c r="K7" s="148"/>
      <c r="L7" s="68">
        <v>0</v>
      </c>
    </row>
    <row r="8" spans="1:18" s="4" customFormat="1" ht="24" customHeight="1" x14ac:dyDescent="0.2">
      <c r="A8" s="93" t="s">
        <v>107</v>
      </c>
      <c r="B8" s="22"/>
      <c r="C8" s="23">
        <f>VLOOKUP(A8,Tabelle1!A1:B3,2,0)</f>
        <v>1.5</v>
      </c>
      <c r="D8" s="24" t="s">
        <v>1</v>
      </c>
      <c r="E8" s="25">
        <v>0</v>
      </c>
      <c r="F8" s="24" t="s">
        <v>15</v>
      </c>
      <c r="G8" s="95">
        <f>VLOOKUP(A8,Tabelle1!A1:C3,3,0)</f>
        <v>9.39</v>
      </c>
      <c r="H8" s="26">
        <f>G8-G8*E8/100</f>
        <v>9.39</v>
      </c>
      <c r="I8" s="27">
        <f>PRODUCT(C8,H8)</f>
        <v>14.09</v>
      </c>
      <c r="J8" s="145">
        <f>VLOOKUP(A9,Tabelle1!A5:E7,5,0)</f>
        <v>25</v>
      </c>
      <c r="K8" s="123" t="s">
        <v>12</v>
      </c>
      <c r="L8" s="106">
        <f>SUM(I8+I9+(J8*L7))</f>
        <v>63.45</v>
      </c>
    </row>
    <row r="9" spans="1:18" s="4" customFormat="1" ht="24" customHeight="1" x14ac:dyDescent="0.2">
      <c r="A9" s="93" t="s">
        <v>130</v>
      </c>
      <c r="B9" s="22"/>
      <c r="C9" s="30">
        <v>1</v>
      </c>
      <c r="D9" s="24" t="s">
        <v>2</v>
      </c>
      <c r="E9" s="25">
        <v>0</v>
      </c>
      <c r="F9" s="24" t="s">
        <v>15</v>
      </c>
      <c r="G9" s="59">
        <f>VLOOKUP(A9,Tabelle1!A5:C6,3,0)</f>
        <v>49.36</v>
      </c>
      <c r="H9" s="26">
        <f t="shared" ref="H9:H14" si="0">G9-G9*E9/100</f>
        <v>49.36</v>
      </c>
      <c r="I9" s="27">
        <f>PRODUCT(C9,H9)</f>
        <v>49.36</v>
      </c>
      <c r="J9" s="146"/>
      <c r="K9" s="124"/>
      <c r="L9" s="107"/>
    </row>
    <row r="10" spans="1:18" s="4" customFormat="1" ht="24" customHeight="1" x14ac:dyDescent="0.2">
      <c r="A10" s="93" t="s">
        <v>42</v>
      </c>
      <c r="B10" s="22"/>
      <c r="C10" s="23">
        <f>VLOOKUP(A10,Tabelle1!A9:B11,2,0)</f>
        <v>6.25</v>
      </c>
      <c r="D10" s="24" t="s">
        <v>1</v>
      </c>
      <c r="E10" s="25" t="str">
        <f>REPT(E8,1)</f>
        <v>0</v>
      </c>
      <c r="F10" s="24" t="s">
        <v>15</v>
      </c>
      <c r="G10" s="95">
        <f>VLOOKUP(A10,Tabelle1!A9:C11,3,0)</f>
        <v>1.63</v>
      </c>
      <c r="H10" s="26">
        <f t="shared" si="0"/>
        <v>1.63</v>
      </c>
      <c r="I10" s="27">
        <f>PRODUCT(C10,H10)</f>
        <v>10.19</v>
      </c>
      <c r="J10" s="121">
        <v>16</v>
      </c>
      <c r="K10" s="123" t="s">
        <v>12</v>
      </c>
      <c r="L10" s="106">
        <f>SUM(I10+I11+(J10*L7))</f>
        <v>13.14</v>
      </c>
    </row>
    <row r="11" spans="1:18" s="4" customFormat="1" ht="24" customHeight="1" x14ac:dyDescent="0.2">
      <c r="A11" s="21" t="s">
        <v>74</v>
      </c>
      <c r="B11" s="22"/>
      <c r="C11" s="23">
        <v>1.1000000000000001</v>
      </c>
      <c r="D11" s="24" t="s">
        <v>2</v>
      </c>
      <c r="E11" s="25" t="str">
        <f>REPT(E8,1)</f>
        <v>0</v>
      </c>
      <c r="F11" s="24" t="s">
        <v>15</v>
      </c>
      <c r="G11" s="95">
        <v>2.68</v>
      </c>
      <c r="H11" s="26">
        <f t="shared" si="0"/>
        <v>2.68</v>
      </c>
      <c r="I11" s="27">
        <f>PRODUCT(C11,H11)</f>
        <v>2.95</v>
      </c>
      <c r="J11" s="122"/>
      <c r="K11" s="124"/>
      <c r="L11" s="107"/>
    </row>
    <row r="12" spans="1:18" s="5" customFormat="1" ht="24" customHeight="1" x14ac:dyDescent="0.2">
      <c r="A12" s="78" t="s">
        <v>6</v>
      </c>
      <c r="B12" s="79"/>
      <c r="C12" s="80"/>
      <c r="D12" s="81"/>
      <c r="E12" s="82"/>
      <c r="F12" s="81"/>
      <c r="G12" s="83"/>
      <c r="H12" s="84"/>
      <c r="I12" s="85">
        <f>ROUND(SUM(I8:I11),2)</f>
        <v>76.59</v>
      </c>
      <c r="J12" s="86"/>
      <c r="K12" s="87"/>
      <c r="L12" s="88">
        <f>SUM(L8:L11)</f>
        <v>76.59</v>
      </c>
    </row>
    <row r="13" spans="1:18" s="4" customFormat="1" ht="25.5" x14ac:dyDescent="0.2">
      <c r="A13" s="93" t="s">
        <v>54</v>
      </c>
      <c r="B13" s="33"/>
      <c r="C13" s="23">
        <v>0.2</v>
      </c>
      <c r="D13" s="24" t="s">
        <v>3</v>
      </c>
      <c r="E13" s="25" t="str">
        <f>REPT(E8,1)</f>
        <v>0</v>
      </c>
      <c r="F13" s="24" t="s">
        <v>15</v>
      </c>
      <c r="G13" s="95">
        <f>VLOOKUP(A13,Tabelle1!A13:C14,3,0)</f>
        <v>7.37</v>
      </c>
      <c r="H13" s="26">
        <f t="shared" si="0"/>
        <v>7.37</v>
      </c>
      <c r="I13" s="27">
        <f>PRODUCT(C13,H13)</f>
        <v>1.47</v>
      </c>
      <c r="J13" s="28">
        <v>4</v>
      </c>
      <c r="K13" s="29" t="s">
        <v>12</v>
      </c>
      <c r="L13" s="69">
        <f>SUM(I13+(J13*L7))</f>
        <v>1.47</v>
      </c>
    </row>
    <row r="14" spans="1:18" s="4" customFormat="1" ht="25.5" x14ac:dyDescent="0.2">
      <c r="A14" s="93" t="s">
        <v>90</v>
      </c>
      <c r="B14" s="34"/>
      <c r="C14" s="30">
        <f>VLOOKUP(A14,Tabelle1!A16:B63,2,0)</f>
        <v>3</v>
      </c>
      <c r="D14" s="24" t="s">
        <v>1</v>
      </c>
      <c r="E14" s="25" t="str">
        <f>REPT(E8,1)</f>
        <v>0</v>
      </c>
      <c r="F14" s="24" t="s">
        <v>15</v>
      </c>
      <c r="G14" s="95">
        <f>VLOOKUP(A14,Tabelle1!A:C,3,0)</f>
        <v>1.98</v>
      </c>
      <c r="H14" s="26">
        <f t="shared" si="0"/>
        <v>1.98</v>
      </c>
      <c r="I14" s="27">
        <f>PRODUCT(C14,H14)</f>
        <v>5.94</v>
      </c>
      <c r="J14" s="31">
        <f>VLOOKUP(A14,Tabelle1!A14:E61,5,0)</f>
        <v>13</v>
      </c>
      <c r="K14" s="32" t="s">
        <v>12</v>
      </c>
      <c r="L14" s="69">
        <f>SUM(I14+(J14*L7))</f>
        <v>5.94</v>
      </c>
    </row>
    <row r="15" spans="1:18" s="5" customFormat="1" ht="24" customHeight="1" x14ac:dyDescent="0.2">
      <c r="A15" s="78" t="s">
        <v>4</v>
      </c>
      <c r="B15" s="79"/>
      <c r="C15" s="80"/>
      <c r="D15" s="81"/>
      <c r="E15" s="82"/>
      <c r="F15" s="81"/>
      <c r="G15" s="83"/>
      <c r="H15" s="84"/>
      <c r="I15" s="85">
        <f>ROUND(SUM(I12:I14),2)</f>
        <v>84</v>
      </c>
      <c r="J15" s="86"/>
      <c r="K15" s="87"/>
      <c r="L15" s="88">
        <f>SUM(L12:L14)</f>
        <v>84</v>
      </c>
    </row>
    <row r="16" spans="1:18" s="5" customFormat="1" ht="24" customHeight="1" x14ac:dyDescent="0.2">
      <c r="A16" s="89" t="s">
        <v>21</v>
      </c>
      <c r="B16" s="90"/>
      <c r="C16" s="91"/>
      <c r="D16" s="92"/>
      <c r="E16" s="82"/>
      <c r="F16" s="81"/>
      <c r="G16" s="83"/>
      <c r="H16" s="84"/>
      <c r="I16" s="85">
        <f>ROUND(SUM(I15:I15),2)</f>
        <v>84</v>
      </c>
      <c r="J16" s="86">
        <f>SUM(J8:J15)</f>
        <v>58</v>
      </c>
      <c r="K16" s="87" t="s">
        <v>12</v>
      </c>
      <c r="L16" s="88">
        <f>ROUND(SUM(L15:L15),2)</f>
        <v>84</v>
      </c>
      <c r="R16" s="105"/>
    </row>
    <row r="17" spans="1:18" s="4" customFormat="1" ht="9.9499999999999993" customHeight="1" x14ac:dyDescent="0.2">
      <c r="A17" s="35"/>
      <c r="B17" s="36"/>
      <c r="C17" s="37"/>
      <c r="D17" s="37"/>
      <c r="E17" s="38"/>
      <c r="F17" s="36"/>
      <c r="G17" s="39"/>
      <c r="H17" s="37"/>
      <c r="I17" s="37"/>
      <c r="J17" s="40"/>
      <c r="K17" s="36"/>
      <c r="L17" s="70"/>
      <c r="R17" s="105"/>
    </row>
    <row r="18" spans="1:18" s="4" customFormat="1" ht="24" customHeight="1" x14ac:dyDescent="0.2">
      <c r="A18" s="41" t="s">
        <v>5</v>
      </c>
      <c r="B18" s="42"/>
      <c r="C18" s="43"/>
      <c r="D18" s="43"/>
      <c r="E18" s="44"/>
      <c r="F18" s="45"/>
      <c r="G18" s="46"/>
      <c r="H18" s="47"/>
      <c r="I18" s="47"/>
      <c r="J18" s="48"/>
      <c r="K18" s="60"/>
      <c r="L18" s="70"/>
      <c r="R18" s="105"/>
    </row>
    <row r="19" spans="1:18" s="4" customFormat="1" ht="24" customHeight="1" x14ac:dyDescent="0.2">
      <c r="A19" s="49" t="s">
        <v>33</v>
      </c>
      <c r="B19" s="50"/>
      <c r="C19" s="51">
        <v>1</v>
      </c>
      <c r="D19" s="24" t="s">
        <v>8</v>
      </c>
      <c r="E19" s="25" t="str">
        <f>REPT(E8,1)</f>
        <v>0</v>
      </c>
      <c r="F19" s="24" t="s">
        <v>15</v>
      </c>
      <c r="G19" s="59">
        <f>IF(H6=60,5.87,IF(H6=80,6.58,IF(H6=100,8.33,IF(H6=120,10.34,IF(H6=140,11.64,IF(H6=160,13.02,IF(H6=180,14.35,IF(H6=200,15.68,"Preis ?"))))))))</f>
        <v>8.33</v>
      </c>
      <c r="H19" s="26">
        <f>G19-G19*E19/100</f>
        <v>8.33</v>
      </c>
      <c r="I19" s="27">
        <f>PRODUCT(C19,H19)</f>
        <v>8.33</v>
      </c>
      <c r="J19" s="48">
        <v>12</v>
      </c>
      <c r="K19" s="32" t="s">
        <v>13</v>
      </c>
      <c r="L19" s="69">
        <f>SUM(I19+(J19*L7))</f>
        <v>8.33</v>
      </c>
      <c r="R19" s="105"/>
    </row>
    <row r="20" spans="1:18" s="4" customFormat="1" ht="24" customHeight="1" x14ac:dyDescent="0.2">
      <c r="A20" s="21" t="s">
        <v>41</v>
      </c>
      <c r="B20" s="22"/>
      <c r="C20" s="51">
        <v>1</v>
      </c>
      <c r="D20" s="24" t="s">
        <v>8</v>
      </c>
      <c r="E20" s="25" t="str">
        <f>REPT(E8,1)</f>
        <v>0</v>
      </c>
      <c r="F20" s="24" t="s">
        <v>15</v>
      </c>
      <c r="G20" s="95">
        <v>2.46</v>
      </c>
      <c r="H20" s="26">
        <f>G20-G20*E20/100</f>
        <v>2.46</v>
      </c>
      <c r="I20" s="27">
        <f>PRODUCT(C20,H20)</f>
        <v>2.46</v>
      </c>
      <c r="J20" s="48">
        <v>8</v>
      </c>
      <c r="K20" s="32" t="s">
        <v>13</v>
      </c>
      <c r="L20" s="69">
        <f>SUM(I20+(J20*L7))</f>
        <v>2.46</v>
      </c>
      <c r="R20" s="105"/>
    </row>
    <row r="21" spans="1:18" s="4" customFormat="1" ht="24" customHeight="1" x14ac:dyDescent="0.2">
      <c r="A21" s="93" t="s">
        <v>36</v>
      </c>
      <c r="B21" s="22"/>
      <c r="C21" s="51">
        <v>1</v>
      </c>
      <c r="D21" s="24" t="s">
        <v>8</v>
      </c>
      <c r="E21" s="25" t="str">
        <f>REPT(E8,1)</f>
        <v>0</v>
      </c>
      <c r="F21" s="24" t="s">
        <v>15</v>
      </c>
      <c r="G21" s="95">
        <f>VLOOKUP(A21,Tabelle1!A90:C94,3,0)</f>
        <v>1.84</v>
      </c>
      <c r="H21" s="26">
        <f>G21-G21*E21/100</f>
        <v>1.84</v>
      </c>
      <c r="I21" s="27">
        <f>PRODUCT(C21,H21)</f>
        <v>1.84</v>
      </c>
      <c r="J21" s="48">
        <v>3</v>
      </c>
      <c r="K21" s="32" t="s">
        <v>13</v>
      </c>
      <c r="L21" s="69">
        <f>SUM(I21+(J21*L7))</f>
        <v>1.84</v>
      </c>
      <c r="R21" s="105"/>
    </row>
    <row r="22" spans="1:18" s="4" customFormat="1" ht="24" customHeight="1" x14ac:dyDescent="0.2">
      <c r="A22" s="93" t="s">
        <v>133</v>
      </c>
      <c r="B22" s="22"/>
      <c r="C22" s="51">
        <v>1</v>
      </c>
      <c r="D22" s="50" t="s">
        <v>8</v>
      </c>
      <c r="E22" s="25" t="str">
        <f>REPT(E8,1)</f>
        <v>0</v>
      </c>
      <c r="F22" s="24" t="s">
        <v>15</v>
      </c>
      <c r="G22" s="96">
        <f>VLOOKUP(A22,Tabelle1!A86:C88,3,0)</f>
        <v>5.38</v>
      </c>
      <c r="H22" s="26">
        <f>G22-G22*E22/100</f>
        <v>5.38</v>
      </c>
      <c r="I22" s="27">
        <f>PRODUCT(C22,H22)</f>
        <v>5.38</v>
      </c>
      <c r="J22" s="48">
        <v>5</v>
      </c>
      <c r="K22" s="32" t="s">
        <v>13</v>
      </c>
      <c r="L22" s="71">
        <f>SUM(I22+(J22*L7))</f>
        <v>5.38</v>
      </c>
      <c r="R22" s="105"/>
    </row>
    <row r="23" spans="1:18" s="4" customFormat="1" ht="24" customHeight="1" x14ac:dyDescent="0.2">
      <c r="A23" s="52" t="s">
        <v>20</v>
      </c>
      <c r="B23" s="118" t="s">
        <v>9</v>
      </c>
      <c r="C23" s="119"/>
      <c r="D23" s="119"/>
      <c r="E23" s="119"/>
      <c r="F23" s="119"/>
      <c r="G23" s="119"/>
      <c r="H23" s="119"/>
      <c r="I23" s="119"/>
      <c r="J23" s="119"/>
      <c r="K23" s="120"/>
      <c r="L23" s="72"/>
    </row>
    <row r="24" spans="1:18" s="4" customFormat="1" ht="24" customHeight="1" x14ac:dyDescent="0.2">
      <c r="A24" s="93" t="s">
        <v>97</v>
      </c>
      <c r="B24" s="94" t="s">
        <v>11</v>
      </c>
      <c r="C24" s="51">
        <v>4</v>
      </c>
      <c r="D24" s="24" t="s">
        <v>26</v>
      </c>
      <c r="E24" s="25" t="str">
        <f>REPT(E8,1)</f>
        <v>0</v>
      </c>
      <c r="F24" s="24" t="s">
        <v>15</v>
      </c>
      <c r="G24" s="97">
        <f>VLOOKUP(A24,Tabelle1!A65:C84,3,0)</f>
        <v>2.94</v>
      </c>
      <c r="H24" s="61">
        <f>G24-G24*E24/100</f>
        <v>2.94</v>
      </c>
      <c r="I24" s="99">
        <f>PRODUCT(C24,H24)</f>
        <v>11.76</v>
      </c>
      <c r="J24" s="121">
        <v>12</v>
      </c>
      <c r="K24" s="162" t="s">
        <v>12</v>
      </c>
      <c r="L24" s="106">
        <f>SUM(I24+I26+(J24*L7))</f>
        <v>14.24</v>
      </c>
    </row>
    <row r="25" spans="1:18" s="4" customFormat="1" ht="33" customHeight="1" x14ac:dyDescent="0.2">
      <c r="A25" s="103" t="s">
        <v>53</v>
      </c>
      <c r="B25" s="98" t="s">
        <v>11</v>
      </c>
      <c r="C25" s="51">
        <v>4</v>
      </c>
      <c r="D25" s="24" t="s">
        <v>26</v>
      </c>
      <c r="E25" s="25" t="str">
        <f>REPT(E9,1)</f>
        <v>0</v>
      </c>
      <c r="F25" s="24" t="s">
        <v>15</v>
      </c>
      <c r="G25" s="104">
        <v>0.21560000000000001</v>
      </c>
      <c r="H25" s="61">
        <f>G25-G25*E25/100</f>
        <v>0.22</v>
      </c>
      <c r="I25" s="99">
        <f>PRODUCT(C25,H25)</f>
        <v>0.88</v>
      </c>
      <c r="J25" s="160"/>
      <c r="K25" s="163"/>
      <c r="L25" s="165"/>
    </row>
    <row r="26" spans="1:18" s="4" customFormat="1" ht="33" customHeight="1" x14ac:dyDescent="0.2">
      <c r="A26" s="101" t="s">
        <v>49</v>
      </c>
      <c r="B26" s="98" t="s">
        <v>11</v>
      </c>
      <c r="C26" s="51">
        <v>4</v>
      </c>
      <c r="D26" s="24" t="s">
        <v>26</v>
      </c>
      <c r="E26" s="25" t="str">
        <f>REPT(E8,1)</f>
        <v>0</v>
      </c>
      <c r="F26" s="24" t="s">
        <v>15</v>
      </c>
      <c r="G26" s="102">
        <v>0.62</v>
      </c>
      <c r="H26" s="61">
        <f>G26-G26*E26/100</f>
        <v>0.62</v>
      </c>
      <c r="I26" s="99">
        <f>PRODUCT(C26,H26)</f>
        <v>2.48</v>
      </c>
      <c r="J26" s="161"/>
      <c r="K26" s="164"/>
      <c r="L26" s="166"/>
    </row>
    <row r="27" spans="1:18" s="4" customFormat="1" ht="12" x14ac:dyDescent="0.2">
      <c r="A27" s="12"/>
      <c r="B27" s="12"/>
      <c r="C27" s="6"/>
      <c r="D27" s="6"/>
      <c r="E27" s="6"/>
      <c r="F27" s="6"/>
      <c r="G27" s="6"/>
      <c r="H27" s="6"/>
      <c r="I27" s="6"/>
      <c r="J27" s="6"/>
      <c r="K27" s="6"/>
    </row>
    <row r="28" spans="1:18" s="4" customFormat="1" ht="12" x14ac:dyDescent="0.2">
      <c r="A28" s="12"/>
      <c r="B28" s="12"/>
      <c r="C28" s="6"/>
      <c r="D28" s="6"/>
      <c r="E28" s="6"/>
      <c r="F28" s="6"/>
      <c r="G28" s="6"/>
      <c r="H28" s="6"/>
      <c r="I28" s="6"/>
      <c r="J28" s="6"/>
      <c r="K28" s="6"/>
    </row>
    <row r="29" spans="1:18" s="8" customFormat="1" x14ac:dyDescent="0.2">
      <c r="A29" s="54" t="s">
        <v>18</v>
      </c>
      <c r="B29" s="169"/>
      <c r="C29" s="169"/>
      <c r="D29" s="55"/>
      <c r="E29" s="7"/>
      <c r="F29" s="7"/>
      <c r="G29" s="7"/>
      <c r="H29" s="7"/>
      <c r="I29" s="7"/>
      <c r="J29" s="7"/>
      <c r="K29" s="7"/>
    </row>
    <row r="30" spans="1:18" s="8" customFormat="1" ht="8.1" customHeight="1" x14ac:dyDescent="0.2">
      <c r="A30" s="54"/>
      <c r="B30" s="58"/>
      <c r="C30" s="58"/>
      <c r="D30" s="55"/>
      <c r="E30" s="7"/>
      <c r="F30" s="7"/>
      <c r="G30" s="7"/>
      <c r="H30" s="7"/>
      <c r="I30" s="7"/>
      <c r="J30" s="7"/>
      <c r="K30" s="7"/>
    </row>
    <row r="31" spans="1:18" s="8" customFormat="1" x14ac:dyDescent="0.2">
      <c r="A31" s="66" t="s">
        <v>22</v>
      </c>
      <c r="B31" s="167">
        <v>0</v>
      </c>
      <c r="C31" s="168"/>
      <c r="D31" s="151" t="s">
        <v>2</v>
      </c>
      <c r="E31" s="152"/>
      <c r="F31" s="170">
        <f>B31*I16</f>
        <v>0</v>
      </c>
      <c r="G31" s="171"/>
      <c r="H31" s="7"/>
      <c r="I31" s="7"/>
      <c r="J31" s="7"/>
      <c r="K31" s="7"/>
    </row>
    <row r="32" spans="1:18" s="8" customFormat="1" x14ac:dyDescent="0.2">
      <c r="A32" s="66" t="s">
        <v>23</v>
      </c>
      <c r="B32" s="167">
        <v>0</v>
      </c>
      <c r="C32" s="168"/>
      <c r="D32" s="151" t="s">
        <v>17</v>
      </c>
      <c r="E32" s="152"/>
      <c r="F32" s="170">
        <f>SUM(I22*B32)</f>
        <v>0</v>
      </c>
      <c r="G32" s="171"/>
      <c r="H32" s="7"/>
      <c r="I32" s="7"/>
      <c r="J32" s="7"/>
      <c r="K32" s="7"/>
    </row>
    <row r="33" spans="1:11" s="8" customFormat="1" x14ac:dyDescent="0.2">
      <c r="A33" s="66" t="s">
        <v>24</v>
      </c>
      <c r="B33" s="167">
        <v>0</v>
      </c>
      <c r="C33" s="168"/>
      <c r="D33" s="151" t="s">
        <v>17</v>
      </c>
      <c r="E33" s="152"/>
      <c r="F33" s="108">
        <f>B33*I20</f>
        <v>0</v>
      </c>
      <c r="G33" s="109"/>
      <c r="H33" s="7"/>
      <c r="I33" s="7"/>
      <c r="J33" s="7"/>
      <c r="K33" s="7"/>
    </row>
    <row r="34" spans="1:11" s="4" customFormat="1" x14ac:dyDescent="0.2">
      <c r="A34" s="65" t="s">
        <v>25</v>
      </c>
      <c r="B34" s="153">
        <v>0</v>
      </c>
      <c r="C34" s="154"/>
      <c r="D34" s="149" t="s">
        <v>17</v>
      </c>
      <c r="E34" s="150"/>
      <c r="F34" s="108">
        <f>B34*I19</f>
        <v>0</v>
      </c>
      <c r="G34" s="109"/>
      <c r="H34" s="6"/>
      <c r="I34" s="6"/>
      <c r="J34" s="6"/>
      <c r="K34" s="6"/>
    </row>
    <row r="35" spans="1:11" s="4" customFormat="1" x14ac:dyDescent="0.2">
      <c r="A35" s="65" t="s">
        <v>20</v>
      </c>
      <c r="B35" s="153">
        <v>0</v>
      </c>
      <c r="C35" s="154"/>
      <c r="D35" s="149" t="s">
        <v>2</v>
      </c>
      <c r="E35" s="150"/>
      <c r="F35" s="108">
        <f>SUM(I24*B35)</f>
        <v>0</v>
      </c>
      <c r="G35" s="109"/>
      <c r="H35" s="6"/>
      <c r="I35" s="6"/>
      <c r="J35" s="6"/>
      <c r="K35" s="6"/>
    </row>
    <row r="36" spans="1:11" s="4" customFormat="1" x14ac:dyDescent="0.2">
      <c r="A36" s="12"/>
      <c r="B36" s="12"/>
      <c r="C36" s="6"/>
      <c r="D36" s="6"/>
      <c r="E36" s="6"/>
      <c r="F36" s="155">
        <f>SUM(F31:G35)</f>
        <v>0</v>
      </c>
      <c r="G36" s="156"/>
      <c r="H36" s="6"/>
      <c r="I36" s="6"/>
      <c r="J36" s="6"/>
      <c r="K36" s="6"/>
    </row>
    <row r="37" spans="1:11" s="4" customFormat="1" x14ac:dyDescent="0.2">
      <c r="A37" s="12"/>
      <c r="B37" s="12"/>
      <c r="C37" s="6"/>
      <c r="D37" s="6"/>
      <c r="E37" s="6"/>
      <c r="F37" s="62"/>
      <c r="G37" s="62"/>
      <c r="H37" s="6"/>
      <c r="I37" s="6"/>
      <c r="J37" s="6"/>
      <c r="K37" s="6"/>
    </row>
    <row r="38" spans="1:11" s="4" customFormat="1" x14ac:dyDescent="0.2">
      <c r="A38" s="63" t="s">
        <v>32</v>
      </c>
      <c r="B38" s="12"/>
      <c r="C38" s="6"/>
      <c r="D38" s="6"/>
      <c r="E38" s="6"/>
      <c r="F38" s="62"/>
      <c r="G38" s="62"/>
      <c r="H38" s="6"/>
      <c r="I38" s="6"/>
      <c r="J38" s="6"/>
      <c r="K38" s="6"/>
    </row>
    <row r="39" spans="1:11" s="4" customFormat="1" ht="8.1" customHeight="1" x14ac:dyDescent="0.2">
      <c r="A39" s="36"/>
      <c r="B39" s="12"/>
      <c r="C39" s="6"/>
      <c r="D39" s="6"/>
      <c r="E39" s="6"/>
      <c r="F39" s="62"/>
      <c r="G39" s="62"/>
      <c r="H39" s="6"/>
      <c r="I39" s="6"/>
      <c r="J39" s="6"/>
      <c r="K39" s="6"/>
    </row>
    <row r="40" spans="1:11" s="4" customFormat="1" x14ac:dyDescent="0.2">
      <c r="A40" s="159" t="str">
        <f>A9</f>
        <v>HECK Coverrock X-2</v>
      </c>
      <c r="B40" s="111"/>
      <c r="C40" s="111"/>
      <c r="D40" s="111"/>
      <c r="E40" s="111"/>
      <c r="F40" s="114">
        <f>SUM(B31)</f>
        <v>0</v>
      </c>
      <c r="G40" s="114"/>
      <c r="H40" s="6"/>
      <c r="I40" s="6"/>
      <c r="J40" s="6"/>
      <c r="K40" s="6"/>
    </row>
    <row r="41" spans="1:11" s="4" customFormat="1" x14ac:dyDescent="0.2">
      <c r="A41" s="159" t="str">
        <f>A8</f>
        <v>HECK BK FLEX A2 (Dispersionskleber Flex A2)</v>
      </c>
      <c r="B41" s="111"/>
      <c r="C41" s="111"/>
      <c r="D41" s="111"/>
      <c r="E41" s="111"/>
      <c r="F41" s="115">
        <f>VLOOKUP(A41,Tabelle1!A1:D3,4,0)</f>
        <v>0</v>
      </c>
      <c r="G41" s="115"/>
      <c r="H41" s="6" t="s">
        <v>38</v>
      </c>
      <c r="I41" s="6"/>
      <c r="J41" s="6"/>
      <c r="K41" s="6"/>
    </row>
    <row r="42" spans="1:11" s="4" customFormat="1" x14ac:dyDescent="0.2">
      <c r="A42" s="159" t="str">
        <f>A10</f>
        <v>HECK K+A A1</v>
      </c>
      <c r="B42" s="111"/>
      <c r="C42" s="111"/>
      <c r="D42" s="111"/>
      <c r="E42" s="111"/>
      <c r="F42" s="115">
        <f>VLOOKUP(A42,Tabelle1!A9:D11,4,0)</f>
        <v>0</v>
      </c>
      <c r="G42" s="115"/>
      <c r="H42" s="6" t="s">
        <v>39</v>
      </c>
      <c r="I42" s="6"/>
      <c r="J42" s="6"/>
      <c r="K42" s="6"/>
    </row>
    <row r="43" spans="1:11" s="4" customFormat="1" x14ac:dyDescent="0.2">
      <c r="A43" s="125" t="str">
        <f>A11</f>
        <v>HECK AGG A1 (Armierungsgewebe A1 fein)</v>
      </c>
      <c r="B43" s="111"/>
      <c r="C43" s="111"/>
      <c r="D43" s="111"/>
      <c r="E43" s="111"/>
      <c r="F43" s="116">
        <f>ROUNDUP(((C11*B31)/55),0)</f>
        <v>0</v>
      </c>
      <c r="G43" s="116"/>
      <c r="H43" s="6"/>
      <c r="I43" s="6"/>
      <c r="J43" s="6"/>
      <c r="K43" s="6"/>
    </row>
    <row r="44" spans="1:11" s="4" customFormat="1" x14ac:dyDescent="0.2">
      <c r="A44" s="125" t="str">
        <f>A13</f>
        <v>HECK UG (Universalgrundierung) weiß</v>
      </c>
      <c r="B44" s="111"/>
      <c r="C44" s="111"/>
      <c r="D44" s="111"/>
      <c r="E44" s="111"/>
      <c r="F44" s="117">
        <f>ROUNDUP(((C13*B31)/15),0)</f>
        <v>0</v>
      </c>
      <c r="G44" s="117"/>
      <c r="H44" s="6"/>
      <c r="I44" s="6"/>
      <c r="J44" s="6"/>
      <c r="K44" s="6"/>
    </row>
    <row r="45" spans="1:11" s="4" customFormat="1" x14ac:dyDescent="0.2">
      <c r="A45" s="125" t="str">
        <f>A14</f>
        <v>HECK STR (Strukturputz) KC2 farbig (HBW 100-70)</v>
      </c>
      <c r="B45" s="111"/>
      <c r="C45" s="111"/>
      <c r="D45" s="111"/>
      <c r="E45" s="111"/>
      <c r="F45" s="157">
        <f>VLOOKUP(A45,Tabelle1!A:D,4,0)</f>
        <v>0</v>
      </c>
      <c r="G45" s="158"/>
      <c r="H45" s="6"/>
      <c r="I45" s="6"/>
      <c r="J45" s="6"/>
      <c r="K45" s="6"/>
    </row>
    <row r="46" spans="1:11" s="4" customFormat="1" x14ac:dyDescent="0.2">
      <c r="A46" s="125" t="s">
        <v>33</v>
      </c>
      <c r="B46" s="111"/>
      <c r="C46" s="111"/>
      <c r="D46" s="111"/>
      <c r="E46" s="111"/>
      <c r="F46" s="112">
        <f>ROUNDUP(((C19*B34)/2.5),0)</f>
        <v>0</v>
      </c>
      <c r="G46" s="113"/>
      <c r="H46" s="6"/>
      <c r="I46" s="6"/>
      <c r="J46" s="6"/>
      <c r="K46" s="6"/>
    </row>
    <row r="47" spans="1:11" s="4" customFormat="1" x14ac:dyDescent="0.2">
      <c r="A47" s="125" t="s">
        <v>41</v>
      </c>
      <c r="B47" s="111"/>
      <c r="C47" s="111"/>
      <c r="D47" s="111"/>
      <c r="E47" s="111"/>
      <c r="F47" s="112">
        <f>ROUNDUP(((C20*B33)/2.5),0)</f>
        <v>0</v>
      </c>
      <c r="G47" s="113"/>
      <c r="H47" s="6"/>
      <c r="I47" s="6"/>
      <c r="J47" s="6"/>
      <c r="K47" s="6"/>
    </row>
    <row r="48" spans="1:11" s="4" customFormat="1" x14ac:dyDescent="0.2">
      <c r="A48" s="110" t="str">
        <f>A21</f>
        <v>HECK Fugendichtband 14/2-6</v>
      </c>
      <c r="B48" s="111"/>
      <c r="C48" s="111"/>
      <c r="D48" s="111"/>
      <c r="E48" s="111"/>
      <c r="F48" s="126">
        <f>VLOOKUP(A48,Tabelle1!A88:D92,4,0)</f>
        <v>0</v>
      </c>
      <c r="G48" s="127"/>
      <c r="H48" s="6"/>
      <c r="I48" s="6"/>
      <c r="J48" s="6"/>
      <c r="K48" s="6"/>
    </row>
    <row r="49" spans="1:11" s="4" customFormat="1" x14ac:dyDescent="0.2">
      <c r="A49" s="110" t="str">
        <f>A22</f>
        <v xml:space="preserve">HECK Anputzleiste Membran GIGA FLEX </v>
      </c>
      <c r="B49" s="111"/>
      <c r="C49" s="111"/>
      <c r="D49" s="111"/>
      <c r="E49" s="111"/>
      <c r="F49" s="112">
        <f>VLOOKUP(A49,Tabelle1!A84:D86,4,0)</f>
        <v>0</v>
      </c>
      <c r="G49" s="113"/>
      <c r="H49" s="6"/>
      <c r="I49" s="6"/>
      <c r="J49" s="6"/>
      <c r="K49" s="6"/>
    </row>
    <row r="50" spans="1:11" s="4" customFormat="1" x14ac:dyDescent="0.2">
      <c r="A50" s="110" t="str">
        <f>A24</f>
        <v>HECK STR-H E Dübellänge 120 mm</v>
      </c>
      <c r="B50" s="111"/>
      <c r="C50" s="111"/>
      <c r="D50" s="111"/>
      <c r="E50" s="111"/>
      <c r="F50" s="112">
        <f>ROUNDUP((C24*B35),0)</f>
        <v>0</v>
      </c>
      <c r="G50" s="113"/>
      <c r="H50" s="6"/>
      <c r="I50" s="6"/>
      <c r="J50" s="6"/>
      <c r="K50" s="6"/>
    </row>
    <row r="51" spans="1:11" s="4" customFormat="1" x14ac:dyDescent="0.2">
      <c r="A51" s="110" t="str">
        <f>A25</f>
        <v>HECK STR-Verschlusselement Steinwolle</v>
      </c>
      <c r="B51" s="110"/>
      <c r="C51" s="110"/>
      <c r="D51" s="110"/>
      <c r="E51" s="110"/>
      <c r="F51" s="112">
        <f>ROUNDUP((C25*B35),0)</f>
        <v>0</v>
      </c>
      <c r="G51" s="113"/>
      <c r="H51" s="6"/>
      <c r="I51" s="6"/>
      <c r="J51" s="6"/>
      <c r="K51" s="6"/>
    </row>
    <row r="52" spans="1:11" s="4" customFormat="1" x14ac:dyDescent="0.2">
      <c r="A52" s="110" t="str">
        <f>A26</f>
        <v>HECK Dübelteller 90</v>
      </c>
      <c r="B52" s="110"/>
      <c r="C52" s="110"/>
      <c r="D52" s="110"/>
      <c r="E52" s="110"/>
      <c r="F52" s="112">
        <f>ROUNDUP((C26*B35),0)</f>
        <v>0</v>
      </c>
      <c r="G52" s="113"/>
      <c r="H52" s="6"/>
      <c r="I52" s="6"/>
      <c r="J52" s="6"/>
      <c r="K52" s="6"/>
    </row>
    <row r="53" spans="1:11" s="4" customFormat="1" x14ac:dyDescent="0.2">
      <c r="A53" s="55"/>
      <c r="B53"/>
      <c r="C53"/>
      <c r="D53"/>
      <c r="E53"/>
      <c r="F53" s="64"/>
      <c r="G53" s="64"/>
      <c r="H53" s="6"/>
      <c r="I53" s="6"/>
      <c r="J53" s="6"/>
      <c r="K53" s="6"/>
    </row>
    <row r="54" spans="1:11" x14ac:dyDescent="0.2">
      <c r="A54" s="15"/>
    </row>
    <row r="55" spans="1:11" s="74" customFormat="1" ht="11.25" x14ac:dyDescent="0.2">
      <c r="A55" s="12" t="s">
        <v>126</v>
      </c>
      <c r="B55" s="73"/>
    </row>
    <row r="56" spans="1:11" s="74" customFormat="1" ht="11.25" x14ac:dyDescent="0.2">
      <c r="A56" s="12" t="s">
        <v>127</v>
      </c>
      <c r="B56" s="73"/>
    </row>
    <row r="57" spans="1:11" s="74" customFormat="1" ht="11.25" x14ac:dyDescent="0.2">
      <c r="A57" s="12" t="s">
        <v>128</v>
      </c>
      <c r="B57" s="73"/>
    </row>
    <row r="58" spans="1:11" s="74" customFormat="1" ht="11.25" x14ac:dyDescent="0.2">
      <c r="A58" s="73" t="s">
        <v>27</v>
      </c>
      <c r="B58" s="73"/>
    </row>
    <row r="59" spans="1:11" s="74" customFormat="1" ht="11.25" x14ac:dyDescent="0.2">
      <c r="A59" s="74" t="s">
        <v>28</v>
      </c>
      <c r="B59" s="73"/>
    </row>
    <row r="60" spans="1:11" x14ac:dyDescent="0.2">
      <c r="A60" s="73" t="s">
        <v>29</v>
      </c>
      <c r="B60" s="14"/>
    </row>
    <row r="61" spans="1:11" x14ac:dyDescent="0.2">
      <c r="A61" s="73" t="s">
        <v>30</v>
      </c>
      <c r="B61" s="15"/>
    </row>
    <row r="62" spans="1:11" x14ac:dyDescent="0.2">
      <c r="A62" s="73" t="s">
        <v>31</v>
      </c>
      <c r="B62" s="16"/>
    </row>
  </sheetData>
  <mergeCells count="62">
    <mergeCell ref="A51:E51"/>
    <mergeCell ref="F51:G51"/>
    <mergeCell ref="J24:J26"/>
    <mergeCell ref="K24:K26"/>
    <mergeCell ref="L24:L26"/>
    <mergeCell ref="A44:E44"/>
    <mergeCell ref="A42:E42"/>
    <mergeCell ref="B34:C34"/>
    <mergeCell ref="B33:C33"/>
    <mergeCell ref="B29:C29"/>
    <mergeCell ref="B31:C31"/>
    <mergeCell ref="B32:C32"/>
    <mergeCell ref="F34:G34"/>
    <mergeCell ref="F31:G31"/>
    <mergeCell ref="F32:G32"/>
    <mergeCell ref="F46:G46"/>
    <mergeCell ref="A52:E52"/>
    <mergeCell ref="F52:G52"/>
    <mergeCell ref="A46:E46"/>
    <mergeCell ref="D35:E35"/>
    <mergeCell ref="D31:E31"/>
    <mergeCell ref="D32:E32"/>
    <mergeCell ref="D33:E33"/>
    <mergeCell ref="D34:E34"/>
    <mergeCell ref="B35:C35"/>
    <mergeCell ref="F35:G35"/>
    <mergeCell ref="F36:G36"/>
    <mergeCell ref="A45:E45"/>
    <mergeCell ref="F45:G45"/>
    <mergeCell ref="A40:E40"/>
    <mergeCell ref="A41:E41"/>
    <mergeCell ref="A43:E43"/>
    <mergeCell ref="J4:K4"/>
    <mergeCell ref="A6:A7"/>
    <mergeCell ref="K8:K9"/>
    <mergeCell ref="J6:K6"/>
    <mergeCell ref="B6:D6"/>
    <mergeCell ref="B7:D7"/>
    <mergeCell ref="E6:F7"/>
    <mergeCell ref="H6:I6"/>
    <mergeCell ref="G6:G7"/>
    <mergeCell ref="J8:J9"/>
    <mergeCell ref="J7:K7"/>
    <mergeCell ref="A50:E50"/>
    <mergeCell ref="F50:G50"/>
    <mergeCell ref="A47:E47"/>
    <mergeCell ref="F47:G47"/>
    <mergeCell ref="A48:E48"/>
    <mergeCell ref="F48:G48"/>
    <mergeCell ref="L8:L9"/>
    <mergeCell ref="L10:L11"/>
    <mergeCell ref="F33:G33"/>
    <mergeCell ref="A49:E49"/>
    <mergeCell ref="F49:G49"/>
    <mergeCell ref="F40:G40"/>
    <mergeCell ref="F41:G41"/>
    <mergeCell ref="F43:G43"/>
    <mergeCell ref="F44:G44"/>
    <mergeCell ref="F42:G42"/>
    <mergeCell ref="B23:K23"/>
    <mergeCell ref="J10:J11"/>
    <mergeCell ref="K10:K11"/>
  </mergeCells>
  <phoneticPr fontId="0" type="noConversion"/>
  <printOptions gridLinesSet="0"/>
  <pageMargins left="0.39370078740157483" right="0.78740157480314965" top="1.3779527559055118" bottom="0.70866141732283472" header="0.39370078740157483" footer="0.51181102362204722"/>
  <pageSetup paperSize="9" scale="90" orientation="portrait" horizontalDpi="4294967292" verticalDpi="360" r:id="rId1"/>
  <headerFooter alignWithMargins="0">
    <oddHeader>&amp;L&amp;"Arial,Fett"&amp;14HECK HOLZBAU A2&amp;10
&amp;R&amp;G</oddHeader>
  </headerFooter>
  <customProperties>
    <customPr name="_pios_id" r:id="rId2"/>
  </customProperties>
  <ignoredErrors>
    <ignoredError sqref="I12:I15" formula="1"/>
    <ignoredError sqref="H19:I19 G34:G37 F37 K19:L19" evalError="1"/>
  </ignoredError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2000000}">
          <x14:formula1>
            <xm:f>Tabelle1!$A$13:$A$14</xm:f>
          </x14:formula1>
          <xm:sqref>A13</xm:sqref>
        </x14:dataValidation>
        <x14:dataValidation type="list" allowBlank="1" showInputMessage="1" showErrorMessage="1" xr:uid="{00000000-0002-0000-0000-000008000000}">
          <x14:formula1>
            <xm:f>Tabelle1!$A$89:$A$94</xm:f>
          </x14:formula1>
          <xm:sqref>A21</xm:sqref>
        </x14:dataValidation>
        <x14:dataValidation type="list" allowBlank="1" showInputMessage="1" showErrorMessage="1" xr:uid="{00000000-0002-0000-0000-000009000000}">
          <x14:formula1>
            <xm:f>Tabelle1!$A$85:$A$88</xm:f>
          </x14:formula1>
          <xm:sqref>A22</xm:sqref>
        </x14:dataValidation>
        <x14:dataValidation type="list" allowBlank="1" showInputMessage="1" showErrorMessage="1" xr:uid="{00000000-0002-0000-0000-000000000000}">
          <x14:formula1>
            <xm:f>Tabelle1!$A$1:$A$3</xm:f>
          </x14:formula1>
          <xm:sqref>A8</xm:sqref>
        </x14:dataValidation>
        <x14:dataValidation type="list" allowBlank="1" showInputMessage="1" showErrorMessage="1" xr:uid="{00000000-0002-0000-0000-000005000000}">
          <x14:formula1>
            <xm:f>Tabelle1!$A$65:$A$84</xm:f>
          </x14:formula1>
          <xm:sqref>A24</xm:sqref>
        </x14:dataValidation>
        <x14:dataValidation type="list" allowBlank="1" showInputMessage="1" showErrorMessage="1" xr:uid="{00000000-0002-0000-0000-000001000000}">
          <x14:formula1>
            <xm:f>Tabelle1!$A$9:$A$11</xm:f>
          </x14:formula1>
          <xm:sqref>A10</xm:sqref>
        </x14:dataValidation>
        <x14:dataValidation type="list" allowBlank="1" showInputMessage="1" showErrorMessage="1" xr:uid="{00000000-0002-0000-0000-000003000000}">
          <x14:formula1>
            <xm:f>Tabelle1!$A$16:$A$63</xm:f>
          </x14:formula1>
          <xm:sqref>A14</xm:sqref>
        </x14:dataValidation>
        <x14:dataValidation type="list" allowBlank="1" showInputMessage="1" showErrorMessage="1" xr:uid="{00000000-0002-0000-0000-000006000000}">
          <x14:formula1>
            <xm:f>Tabelle1!$A$5:$A$6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9"/>
  <sheetViews>
    <sheetView topLeftCell="A55" workbookViewId="0">
      <selection activeCell="C97" sqref="C97:C99"/>
    </sheetView>
  </sheetViews>
  <sheetFormatPr baseColWidth="10" defaultRowHeight="12.75" x14ac:dyDescent="0.2"/>
  <cols>
    <col min="1" max="1" width="58" bestFit="1" customWidth="1"/>
  </cols>
  <sheetData>
    <row r="1" spans="1:5" x14ac:dyDescent="0.2">
      <c r="A1" s="75" t="s">
        <v>107</v>
      </c>
      <c r="B1">
        <v>1.5</v>
      </c>
      <c r="C1">
        <v>9.39</v>
      </c>
      <c r="D1">
        <f>ROUNDUP((($B1*Holzrahmenbau!B$31)/25),0)</f>
        <v>0</v>
      </c>
    </row>
    <row r="2" spans="1:5" x14ac:dyDescent="0.2">
      <c r="A2" s="75" t="s">
        <v>42</v>
      </c>
      <c r="B2">
        <v>4.0999999999999996</v>
      </c>
      <c r="C2">
        <v>1.63</v>
      </c>
      <c r="D2">
        <f>ROUNDUP((($B2*Holzrahmenbau!B$31)/25),0)</f>
        <v>0</v>
      </c>
    </row>
    <row r="3" spans="1:5" x14ac:dyDescent="0.2">
      <c r="A3" s="75" t="s">
        <v>35</v>
      </c>
      <c r="B3">
        <v>4</v>
      </c>
      <c r="C3">
        <v>1.33</v>
      </c>
      <c r="D3">
        <f>ROUNDUP((($B3*Holzrahmenbau!B$31)/23),0)</f>
        <v>0</v>
      </c>
    </row>
    <row r="5" spans="1:5" x14ac:dyDescent="0.2">
      <c r="A5" s="75" t="s">
        <v>129</v>
      </c>
      <c r="C5">
        <f>Holzrahmenbau!H$6*0.51</f>
        <v>51</v>
      </c>
      <c r="E5">
        <v>25</v>
      </c>
    </row>
    <row r="6" spans="1:5" x14ac:dyDescent="0.2">
      <c r="A6" s="75" t="s">
        <v>130</v>
      </c>
      <c r="C6">
        <f>Holzrahmenbau!H$6*0.49361</f>
        <v>49.360999999999997</v>
      </c>
      <c r="E6">
        <v>25</v>
      </c>
    </row>
    <row r="7" spans="1:5" x14ac:dyDescent="0.2">
      <c r="A7" s="75"/>
    </row>
    <row r="8" spans="1:5" x14ac:dyDescent="0.2">
      <c r="A8" s="75"/>
    </row>
    <row r="9" spans="1:5" x14ac:dyDescent="0.2">
      <c r="A9" s="75" t="s">
        <v>35</v>
      </c>
      <c r="B9">
        <v>6</v>
      </c>
      <c r="C9">
        <v>1.33</v>
      </c>
      <c r="D9">
        <f>ROUNDUP((($B9*Holzrahmenbau!B$31)/25),0)</f>
        <v>0</v>
      </c>
    </row>
    <row r="10" spans="1:5" x14ac:dyDescent="0.2">
      <c r="A10" s="75" t="s">
        <v>37</v>
      </c>
      <c r="B10">
        <v>6</v>
      </c>
      <c r="C10">
        <v>1.52</v>
      </c>
      <c r="D10">
        <f>ROUNDUP((($B10*Holzrahmenbau!B$31)/25),0)</f>
        <v>0</v>
      </c>
    </row>
    <row r="11" spans="1:5" x14ac:dyDescent="0.2">
      <c r="A11" s="75" t="s">
        <v>42</v>
      </c>
      <c r="B11">
        <v>6.25</v>
      </c>
      <c r="C11">
        <v>1.63</v>
      </c>
      <c r="D11">
        <f>ROUNDUP((($B11*Holzrahmenbau!B$31)/25),0)</f>
        <v>0</v>
      </c>
    </row>
    <row r="13" spans="1:5" x14ac:dyDescent="0.2">
      <c r="A13" s="75" t="s">
        <v>54</v>
      </c>
      <c r="C13">
        <v>7.37</v>
      </c>
    </row>
    <row r="14" spans="1:5" x14ac:dyDescent="0.2">
      <c r="A14" s="75" t="s">
        <v>55</v>
      </c>
      <c r="C14">
        <v>8.84</v>
      </c>
    </row>
    <row r="16" spans="1:5" x14ac:dyDescent="0.2">
      <c r="A16" t="s">
        <v>56</v>
      </c>
      <c r="B16" s="76">
        <v>5.6</v>
      </c>
      <c r="C16">
        <v>2.2200000000000002</v>
      </c>
      <c r="D16" s="77">
        <f>ROUNDUP((($B16*Holzrahmenbau!B$31)/25),0)</f>
        <v>0</v>
      </c>
      <c r="E16">
        <v>27</v>
      </c>
    </row>
    <row r="17" spans="1:5" x14ac:dyDescent="0.2">
      <c r="A17" t="s">
        <v>57</v>
      </c>
      <c r="B17" s="76">
        <v>5.6</v>
      </c>
      <c r="C17">
        <v>2.66</v>
      </c>
      <c r="D17" s="77">
        <f>ROUNDUP((($B17*Holzrahmenbau!B$31)/25),0)</f>
        <v>0</v>
      </c>
      <c r="E17">
        <v>27</v>
      </c>
    </row>
    <row r="18" spans="1:5" x14ac:dyDescent="0.2">
      <c r="A18" s="75" t="s">
        <v>75</v>
      </c>
      <c r="B18" s="76">
        <v>1.9</v>
      </c>
      <c r="C18">
        <v>4.33</v>
      </c>
      <c r="D18" s="77">
        <f>ROUNDUP((($B18*Holzrahmenbau!B$31)/25),0)</f>
        <v>0</v>
      </c>
      <c r="E18">
        <v>12</v>
      </c>
    </row>
    <row r="19" spans="1:5" x14ac:dyDescent="0.2">
      <c r="A19" s="75" t="s">
        <v>76</v>
      </c>
      <c r="B19" s="76">
        <v>1.9</v>
      </c>
      <c r="C19">
        <v>5.19</v>
      </c>
      <c r="D19" s="77">
        <f>ROUNDUP((($B19*Holzrahmenbau!B$31)/25),0)</f>
        <v>0</v>
      </c>
      <c r="E19">
        <v>12</v>
      </c>
    </row>
    <row r="20" spans="1:5" x14ac:dyDescent="0.2">
      <c r="A20" s="75" t="s">
        <v>77</v>
      </c>
      <c r="B20" s="76">
        <v>2.2000000000000002</v>
      </c>
      <c r="C20">
        <v>4.33</v>
      </c>
      <c r="D20" s="77">
        <f>ROUNDUP((($B20*Holzrahmenbau!B$31)/25),0)</f>
        <v>0</v>
      </c>
      <c r="E20">
        <v>12</v>
      </c>
    </row>
    <row r="21" spans="1:5" x14ac:dyDescent="0.2">
      <c r="A21" s="75" t="s">
        <v>78</v>
      </c>
      <c r="B21" s="76">
        <v>2.2000000000000002</v>
      </c>
      <c r="C21">
        <v>5.19</v>
      </c>
      <c r="D21" s="77">
        <f>ROUNDUP((($B21*Holzrahmenbau!B$31)/25),0)</f>
        <v>0</v>
      </c>
      <c r="E21">
        <v>12</v>
      </c>
    </row>
    <row r="22" spans="1:5" x14ac:dyDescent="0.2">
      <c r="A22" s="75" t="s">
        <v>79</v>
      </c>
      <c r="B22" s="76">
        <v>3</v>
      </c>
      <c r="C22">
        <v>4.33</v>
      </c>
      <c r="D22" s="77">
        <f>ROUNDUP((($B22*Holzrahmenbau!B$31)/25),0)</f>
        <v>0</v>
      </c>
      <c r="E22">
        <v>13</v>
      </c>
    </row>
    <row r="23" spans="1:5" x14ac:dyDescent="0.2">
      <c r="A23" s="75" t="s">
        <v>80</v>
      </c>
      <c r="B23" s="76">
        <v>3</v>
      </c>
      <c r="C23">
        <v>5.19</v>
      </c>
      <c r="D23" s="77">
        <f>ROUNDUP((($B23*Holzrahmenbau!B$31)/25),0)</f>
        <v>0</v>
      </c>
      <c r="E23">
        <v>13</v>
      </c>
    </row>
    <row r="24" spans="1:5" x14ac:dyDescent="0.2">
      <c r="A24" s="75" t="s">
        <v>81</v>
      </c>
      <c r="B24" s="76">
        <v>3.8</v>
      </c>
      <c r="C24">
        <v>4.33</v>
      </c>
      <c r="D24" s="77">
        <f>ROUNDUP((($B24*Holzrahmenbau!B$31)/25),0)</f>
        <v>0</v>
      </c>
      <c r="E24">
        <v>13</v>
      </c>
    </row>
    <row r="25" spans="1:5" x14ac:dyDescent="0.2">
      <c r="A25" s="75" t="s">
        <v>82</v>
      </c>
      <c r="B25" s="76">
        <v>3.8</v>
      </c>
      <c r="C25">
        <v>5.19</v>
      </c>
      <c r="D25" s="77">
        <f>ROUNDUP((($B25*Holzrahmenbau!B$31)/25),0)</f>
        <v>0</v>
      </c>
      <c r="E25">
        <v>13</v>
      </c>
    </row>
    <row r="26" spans="1:5" x14ac:dyDescent="0.2">
      <c r="A26" s="75" t="s">
        <v>58</v>
      </c>
      <c r="B26" s="76">
        <v>2.2000000000000002</v>
      </c>
      <c r="C26">
        <v>5.29</v>
      </c>
      <c r="D26" s="77">
        <f>ROUNDUP((($B26*Holzrahmenbau!B$31)/25),0)</f>
        <v>0</v>
      </c>
      <c r="E26">
        <v>12</v>
      </c>
    </row>
    <row r="27" spans="1:5" x14ac:dyDescent="0.2">
      <c r="A27" s="75" t="s">
        <v>59</v>
      </c>
      <c r="B27" s="76">
        <v>2.2000000000000002</v>
      </c>
      <c r="C27">
        <v>6.35</v>
      </c>
      <c r="D27" s="77">
        <f>ROUNDUP((($B27*Holzrahmenbau!B$31)/25),0)</f>
        <v>0</v>
      </c>
      <c r="E27">
        <v>12</v>
      </c>
    </row>
    <row r="28" spans="1:5" x14ac:dyDescent="0.2">
      <c r="A28" s="75" t="s">
        <v>60</v>
      </c>
      <c r="B28" s="76">
        <v>3</v>
      </c>
      <c r="C28">
        <v>5.29</v>
      </c>
      <c r="D28" s="77">
        <f>ROUNDUP((($B28*Holzrahmenbau!B$31)/25),0)</f>
        <v>0</v>
      </c>
      <c r="E28">
        <v>13</v>
      </c>
    </row>
    <row r="29" spans="1:5" x14ac:dyDescent="0.2">
      <c r="A29" s="75" t="s">
        <v>61</v>
      </c>
      <c r="B29" s="76">
        <v>3</v>
      </c>
      <c r="C29">
        <v>6.35</v>
      </c>
      <c r="D29" s="77">
        <f>ROUNDUP((($B29*Holzrahmenbau!B$31)/25),0)</f>
        <v>0</v>
      </c>
      <c r="E29">
        <v>13</v>
      </c>
    </row>
    <row r="30" spans="1:5" x14ac:dyDescent="0.2">
      <c r="A30" s="75" t="s">
        <v>62</v>
      </c>
      <c r="B30" s="76">
        <v>3.8</v>
      </c>
      <c r="C30">
        <v>5.29</v>
      </c>
      <c r="D30" s="77">
        <f>ROUNDUP((($B30*Holzrahmenbau!B$31)/25),0)</f>
        <v>0</v>
      </c>
      <c r="E30">
        <v>13</v>
      </c>
    </row>
    <row r="31" spans="1:5" x14ac:dyDescent="0.2">
      <c r="A31" s="75" t="s">
        <v>63</v>
      </c>
      <c r="B31" s="76">
        <v>3.8</v>
      </c>
      <c r="C31">
        <v>6.35</v>
      </c>
      <c r="D31" s="77">
        <f>ROUNDUP((($B31*Holzrahmenbau!B$31)/25),0)</f>
        <v>0</v>
      </c>
      <c r="E31">
        <v>13</v>
      </c>
    </row>
    <row r="32" spans="1:5" x14ac:dyDescent="0.2">
      <c r="A32" s="75" t="s">
        <v>83</v>
      </c>
      <c r="B32" s="76">
        <v>2.2000000000000002</v>
      </c>
      <c r="C32">
        <v>3.33</v>
      </c>
      <c r="D32" s="77">
        <f>ROUNDUP((($B32*Holzrahmenbau!B$31)/25),0)</f>
        <v>0</v>
      </c>
      <c r="E32">
        <v>12</v>
      </c>
    </row>
    <row r="33" spans="1:5" x14ac:dyDescent="0.2">
      <c r="A33" s="75" t="s">
        <v>84</v>
      </c>
      <c r="B33" s="76">
        <v>2.2000000000000002</v>
      </c>
      <c r="C33">
        <v>4</v>
      </c>
      <c r="D33" s="77">
        <f>ROUNDUP((($B33*Holzrahmenbau!B$31)/25),0)</f>
        <v>0</v>
      </c>
      <c r="E33">
        <v>12</v>
      </c>
    </row>
    <row r="34" spans="1:5" x14ac:dyDescent="0.2">
      <c r="A34" s="75" t="s">
        <v>85</v>
      </c>
      <c r="B34" s="76">
        <v>3</v>
      </c>
      <c r="C34">
        <v>3.33</v>
      </c>
      <c r="D34" s="77">
        <f>ROUNDUP((($B34*Holzrahmenbau!B$31)/25),0)</f>
        <v>0</v>
      </c>
      <c r="E34">
        <v>13</v>
      </c>
    </row>
    <row r="35" spans="1:5" x14ac:dyDescent="0.2">
      <c r="A35" s="75" t="s">
        <v>86</v>
      </c>
      <c r="B35" s="76">
        <v>3</v>
      </c>
      <c r="C35">
        <v>4</v>
      </c>
      <c r="D35" s="77">
        <f>ROUNDUP((($B35*Holzrahmenbau!B$31)/25),0)</f>
        <v>0</v>
      </c>
      <c r="E35">
        <v>13</v>
      </c>
    </row>
    <row r="36" spans="1:5" x14ac:dyDescent="0.2">
      <c r="A36" s="75" t="s">
        <v>87</v>
      </c>
      <c r="B36" s="76">
        <v>4</v>
      </c>
      <c r="C36">
        <v>3.33</v>
      </c>
      <c r="D36" s="77">
        <f>ROUNDUP((($B36*Holzrahmenbau!B$31)/25),0)</f>
        <v>0</v>
      </c>
      <c r="E36">
        <v>13</v>
      </c>
    </row>
    <row r="37" spans="1:5" x14ac:dyDescent="0.2">
      <c r="A37" s="75" t="s">
        <v>88</v>
      </c>
      <c r="B37" s="76">
        <v>4</v>
      </c>
      <c r="C37">
        <v>4</v>
      </c>
      <c r="D37" s="77">
        <f>ROUNDUP((($B37*Holzrahmenbau!B$31)/25),0)</f>
        <v>0</v>
      </c>
      <c r="E37">
        <v>13</v>
      </c>
    </row>
    <row r="38" spans="1:5" x14ac:dyDescent="0.2">
      <c r="A38" s="75" t="s">
        <v>89</v>
      </c>
      <c r="B38" s="76">
        <v>3</v>
      </c>
      <c r="C38">
        <v>1.65</v>
      </c>
      <c r="D38" s="77">
        <f>ROUNDUP((($B38*Holzrahmenbau!B$31)/25),0)</f>
        <v>0</v>
      </c>
      <c r="E38">
        <v>13</v>
      </c>
    </row>
    <row r="39" spans="1:5" x14ac:dyDescent="0.2">
      <c r="A39" s="75" t="s">
        <v>90</v>
      </c>
      <c r="B39" s="76">
        <v>3</v>
      </c>
      <c r="C39">
        <v>1.98</v>
      </c>
      <c r="D39" s="77">
        <f>ROUNDUP((($B39*Holzrahmenbau!B$31)/25),0)</f>
        <v>0</v>
      </c>
      <c r="E39">
        <v>13</v>
      </c>
    </row>
    <row r="40" spans="1:5" x14ac:dyDescent="0.2">
      <c r="A40" s="75" t="s">
        <v>91</v>
      </c>
      <c r="B40" s="76">
        <v>1.9</v>
      </c>
      <c r="C40">
        <v>1.65</v>
      </c>
      <c r="D40" s="77">
        <f>ROUNDUP((($B40*Holzrahmenbau!B$31)/25),0)</f>
        <v>0</v>
      </c>
      <c r="E40">
        <v>13</v>
      </c>
    </row>
    <row r="41" spans="1:5" x14ac:dyDescent="0.2">
      <c r="A41" s="75" t="s">
        <v>92</v>
      </c>
      <c r="B41" s="76">
        <v>1.9</v>
      </c>
      <c r="C41">
        <v>1.98</v>
      </c>
      <c r="D41" s="77">
        <f>ROUNDUP((($B41*Holzrahmenbau!B$31)/25),0)</f>
        <v>0</v>
      </c>
      <c r="E41">
        <v>13</v>
      </c>
    </row>
    <row r="42" spans="1:5" x14ac:dyDescent="0.2">
      <c r="A42" s="75" t="s">
        <v>93</v>
      </c>
      <c r="B42" s="76">
        <v>2.2000000000000002</v>
      </c>
      <c r="C42">
        <v>1.65</v>
      </c>
      <c r="D42" s="77">
        <f>ROUNDUP((($B42*Holzrahmenbau!B$31)/25),0)</f>
        <v>0</v>
      </c>
      <c r="E42">
        <v>13</v>
      </c>
    </row>
    <row r="43" spans="1:5" x14ac:dyDescent="0.2">
      <c r="A43" s="75" t="s">
        <v>94</v>
      </c>
      <c r="B43" s="76">
        <v>2.2000000000000002</v>
      </c>
      <c r="C43">
        <v>1.98</v>
      </c>
      <c r="D43" s="77">
        <f>ROUNDUP((($B43*Holzrahmenbau!B$31)/25),0)</f>
        <v>0</v>
      </c>
      <c r="E43">
        <v>13</v>
      </c>
    </row>
    <row r="44" spans="1:5" x14ac:dyDescent="0.2">
      <c r="A44" s="75" t="s">
        <v>95</v>
      </c>
      <c r="B44" s="76">
        <v>3</v>
      </c>
      <c r="C44">
        <v>1.65</v>
      </c>
      <c r="D44" s="77">
        <f>ROUNDUP((($B44*Holzrahmenbau!B$31)/25),0)</f>
        <v>0</v>
      </c>
      <c r="E44">
        <v>13</v>
      </c>
    </row>
    <row r="45" spans="1:5" x14ac:dyDescent="0.2">
      <c r="A45" s="75" t="s">
        <v>96</v>
      </c>
      <c r="B45" s="76">
        <v>3</v>
      </c>
      <c r="C45">
        <v>1.98</v>
      </c>
      <c r="D45" s="77">
        <f>ROUNDUP((($B45*Holzrahmenbau!B$31)/25),0)</f>
        <v>0</v>
      </c>
      <c r="E45">
        <v>13</v>
      </c>
    </row>
    <row r="46" spans="1:5" x14ac:dyDescent="0.2">
      <c r="A46" s="75" t="s">
        <v>108</v>
      </c>
      <c r="B46" s="76">
        <v>3.8</v>
      </c>
      <c r="C46">
        <v>2.35</v>
      </c>
      <c r="D46" s="77">
        <f>ROUNDUP((($B46*Holzrahmenbau!B$31)/25),0)</f>
        <v>0</v>
      </c>
      <c r="E46">
        <v>12</v>
      </c>
    </row>
    <row r="47" spans="1:5" x14ac:dyDescent="0.2">
      <c r="A47" s="75" t="s">
        <v>109</v>
      </c>
      <c r="B47" s="76">
        <v>3.8</v>
      </c>
      <c r="C47">
        <v>2.82</v>
      </c>
      <c r="D47" s="77">
        <f>ROUNDUP((($B47*Holzrahmenbau!B$31)/25),0)</f>
        <v>0</v>
      </c>
      <c r="E47">
        <v>12</v>
      </c>
    </row>
    <row r="48" spans="1:5" x14ac:dyDescent="0.2">
      <c r="A48" s="75" t="s">
        <v>110</v>
      </c>
      <c r="B48" s="76">
        <v>2.5</v>
      </c>
      <c r="C48">
        <v>2.35</v>
      </c>
      <c r="D48" s="77">
        <f>ROUNDUP((($B48*Holzrahmenbau!B$31)/25),0)</f>
        <v>0</v>
      </c>
      <c r="E48">
        <v>13</v>
      </c>
    </row>
    <row r="49" spans="1:5" x14ac:dyDescent="0.2">
      <c r="A49" s="75" t="s">
        <v>111</v>
      </c>
      <c r="B49" s="76">
        <v>2.5</v>
      </c>
      <c r="C49">
        <v>2.82</v>
      </c>
      <c r="D49" s="77">
        <f>ROUNDUP((($B49*Holzrahmenbau!B$31)/25),0)</f>
        <v>0</v>
      </c>
      <c r="E49">
        <v>13</v>
      </c>
    </row>
    <row r="50" spans="1:5" x14ac:dyDescent="0.2">
      <c r="A50" s="75" t="s">
        <v>112</v>
      </c>
      <c r="B50" s="76">
        <v>3.4</v>
      </c>
      <c r="C50">
        <v>2.35</v>
      </c>
      <c r="D50" s="77">
        <f>ROUNDUP((($B50*Holzrahmenbau!B$31)/25),0)</f>
        <v>0</v>
      </c>
      <c r="E50">
        <v>13</v>
      </c>
    </row>
    <row r="51" spans="1:5" x14ac:dyDescent="0.2">
      <c r="A51" s="75" t="s">
        <v>113</v>
      </c>
      <c r="B51" s="76">
        <v>3.4</v>
      </c>
      <c r="C51">
        <v>2.82</v>
      </c>
      <c r="D51" s="77">
        <f>ROUNDUP((($B51*Holzrahmenbau!B$31)/25),0)</f>
        <v>0</v>
      </c>
      <c r="E51">
        <v>13</v>
      </c>
    </row>
    <row r="52" spans="1:5" x14ac:dyDescent="0.2">
      <c r="A52" s="75" t="s">
        <v>114</v>
      </c>
      <c r="B52" s="76">
        <v>2.7</v>
      </c>
      <c r="C52">
        <v>2.35</v>
      </c>
      <c r="D52" s="77">
        <f>ROUNDUP((($B52*Holzrahmenbau!B$31)/25),0)</f>
        <v>0</v>
      </c>
      <c r="E52">
        <v>13</v>
      </c>
    </row>
    <row r="53" spans="1:5" x14ac:dyDescent="0.2">
      <c r="A53" s="75" t="s">
        <v>115</v>
      </c>
      <c r="B53" s="76">
        <v>2.7</v>
      </c>
      <c r="C53">
        <v>2.82</v>
      </c>
      <c r="D53" s="77">
        <f>ROUNDUP((($B53*Holzrahmenbau!B$31)/25),0)</f>
        <v>0</v>
      </c>
      <c r="E53">
        <v>13</v>
      </c>
    </row>
    <row r="54" spans="1:5" x14ac:dyDescent="0.2">
      <c r="A54" s="75" t="s">
        <v>116</v>
      </c>
      <c r="B54" s="76">
        <v>3.6</v>
      </c>
      <c r="C54">
        <v>2.35</v>
      </c>
      <c r="D54" s="77">
        <f>ROUNDUP((($B54*Holzrahmenbau!B$31)/25),0)</f>
        <v>0</v>
      </c>
      <c r="E54">
        <v>13</v>
      </c>
    </row>
    <row r="55" spans="1:5" x14ac:dyDescent="0.2">
      <c r="A55" s="75" t="s">
        <v>117</v>
      </c>
      <c r="B55" s="76">
        <v>3.6</v>
      </c>
      <c r="C55">
        <v>2.82</v>
      </c>
      <c r="D55" s="77">
        <f>ROUNDUP((($B55*Holzrahmenbau!B$31)/25),0)</f>
        <v>0</v>
      </c>
      <c r="E55">
        <v>13</v>
      </c>
    </row>
    <row r="56" spans="1:5" x14ac:dyDescent="0.2">
      <c r="A56" s="75" t="s">
        <v>118</v>
      </c>
      <c r="B56" s="76">
        <v>4.3</v>
      </c>
      <c r="C56">
        <v>2.35</v>
      </c>
      <c r="D56" s="77">
        <f>ROUNDUP((($B56*Holzrahmenbau!B$31)/25),0)</f>
        <v>0</v>
      </c>
      <c r="E56">
        <v>13</v>
      </c>
    </row>
    <row r="57" spans="1:5" x14ac:dyDescent="0.2">
      <c r="A57" s="75" t="s">
        <v>119</v>
      </c>
      <c r="B57" s="76">
        <v>4.3</v>
      </c>
      <c r="C57">
        <v>2.82</v>
      </c>
      <c r="D57" s="77">
        <f>ROUNDUP((($B57*Holzrahmenbau!B$31)/25),0)</f>
        <v>0</v>
      </c>
      <c r="E57">
        <v>13</v>
      </c>
    </row>
    <row r="58" spans="1:5" x14ac:dyDescent="0.2">
      <c r="A58" s="75" t="s">
        <v>120</v>
      </c>
      <c r="B58" s="76">
        <v>3.8</v>
      </c>
      <c r="C58">
        <v>2.81</v>
      </c>
      <c r="D58" s="77">
        <f>ROUNDUP((($B58*Holzrahmenbau!B$31)/25),0)</f>
        <v>0</v>
      </c>
      <c r="E58">
        <v>13</v>
      </c>
    </row>
    <row r="59" spans="1:5" x14ac:dyDescent="0.2">
      <c r="A59" s="75" t="s">
        <v>121</v>
      </c>
      <c r="B59" s="76">
        <v>3.8</v>
      </c>
      <c r="C59">
        <v>3.38</v>
      </c>
      <c r="D59" s="77">
        <f>ROUNDUP((($B59*Holzrahmenbau!B$31)/25),0)</f>
        <v>0</v>
      </c>
      <c r="E59">
        <v>13</v>
      </c>
    </row>
    <row r="60" spans="1:5" x14ac:dyDescent="0.2">
      <c r="A60" s="75" t="s">
        <v>122</v>
      </c>
      <c r="B60" s="76">
        <v>4.5</v>
      </c>
      <c r="C60">
        <v>2.81</v>
      </c>
      <c r="D60" s="77">
        <f>ROUNDUP((($B60*Holzrahmenbau!B$31)/25),0)</f>
        <v>0</v>
      </c>
      <c r="E60">
        <v>13</v>
      </c>
    </row>
    <row r="61" spans="1:5" x14ac:dyDescent="0.2">
      <c r="A61" s="75" t="s">
        <v>123</v>
      </c>
      <c r="B61" s="76">
        <v>4.5</v>
      </c>
      <c r="C61">
        <v>3.38</v>
      </c>
      <c r="D61" s="77">
        <f>ROUNDUP((($B61*Holzrahmenbau!B$31)/25),0)</f>
        <v>0</v>
      </c>
      <c r="E61">
        <v>13</v>
      </c>
    </row>
    <row r="62" spans="1:5" x14ac:dyDescent="0.2">
      <c r="A62" s="75" t="s">
        <v>131</v>
      </c>
      <c r="B62" s="76">
        <v>4</v>
      </c>
      <c r="C62">
        <v>2.1800000000000002</v>
      </c>
      <c r="D62" s="77">
        <f>ROUNDUP((($B62*Holzrahmenbau!B$31)/25),0)</f>
        <v>0</v>
      </c>
      <c r="E62">
        <v>13</v>
      </c>
    </row>
    <row r="63" spans="1:5" x14ac:dyDescent="0.2">
      <c r="A63" s="75" t="s">
        <v>132</v>
      </c>
      <c r="B63" s="76">
        <v>4</v>
      </c>
      <c r="C63">
        <v>2.5299999999999998</v>
      </c>
      <c r="D63" s="77">
        <f>ROUNDUP((($B63*Holzrahmenbau!B$31)/25),0)</f>
        <v>0</v>
      </c>
      <c r="E63">
        <v>13</v>
      </c>
    </row>
    <row r="64" spans="1:5" x14ac:dyDescent="0.2">
      <c r="A64" s="75"/>
      <c r="B64" s="76"/>
    </row>
    <row r="65" spans="1:3" x14ac:dyDescent="0.2">
      <c r="A65" t="s">
        <v>97</v>
      </c>
      <c r="C65" s="105">
        <v>2.94</v>
      </c>
    </row>
    <row r="66" spans="1:3" x14ac:dyDescent="0.2">
      <c r="A66" t="s">
        <v>98</v>
      </c>
      <c r="C66" s="105">
        <v>3.41</v>
      </c>
    </row>
    <row r="67" spans="1:3" x14ac:dyDescent="0.2">
      <c r="A67" t="s">
        <v>99</v>
      </c>
      <c r="C67" s="105">
        <v>3.98</v>
      </c>
    </row>
    <row r="68" spans="1:3" x14ac:dyDescent="0.2">
      <c r="A68" t="s">
        <v>100</v>
      </c>
      <c r="C68" s="105">
        <v>4.34</v>
      </c>
    </row>
    <row r="69" spans="1:3" x14ac:dyDescent="0.2">
      <c r="A69" t="s">
        <v>101</v>
      </c>
      <c r="C69" s="105">
        <v>4.6100000000000003</v>
      </c>
    </row>
    <row r="70" spans="1:3" x14ac:dyDescent="0.2">
      <c r="A70" t="s">
        <v>102</v>
      </c>
      <c r="C70" s="105">
        <v>4.87</v>
      </c>
    </row>
    <row r="71" spans="1:3" x14ac:dyDescent="0.2">
      <c r="A71" t="s">
        <v>103</v>
      </c>
      <c r="C71" s="105">
        <v>5.24</v>
      </c>
    </row>
    <row r="72" spans="1:3" x14ac:dyDescent="0.2">
      <c r="A72" t="s">
        <v>104</v>
      </c>
      <c r="C72" s="105">
        <v>5.74</v>
      </c>
    </row>
    <row r="73" spans="1:3" x14ac:dyDescent="0.2">
      <c r="A73" t="s">
        <v>105</v>
      </c>
      <c r="C73" s="105">
        <v>6.14</v>
      </c>
    </row>
    <row r="74" spans="1:3" x14ac:dyDescent="0.2">
      <c r="A74" t="s">
        <v>106</v>
      </c>
      <c r="C74" s="105">
        <v>6.64</v>
      </c>
    </row>
    <row r="75" spans="1:3" x14ac:dyDescent="0.2">
      <c r="A75" s="100" t="s">
        <v>64</v>
      </c>
      <c r="C75" s="75">
        <v>3.67</v>
      </c>
    </row>
    <row r="76" spans="1:3" x14ac:dyDescent="0.2">
      <c r="A76" s="100" t="s">
        <v>65</v>
      </c>
      <c r="C76" s="75">
        <v>4.1399999999999997</v>
      </c>
    </row>
    <row r="77" spans="1:3" x14ac:dyDescent="0.2">
      <c r="A77" s="100" t="s">
        <v>66</v>
      </c>
      <c r="C77" s="75">
        <v>4.41</v>
      </c>
    </row>
    <row r="78" spans="1:3" x14ac:dyDescent="0.2">
      <c r="A78" s="100" t="s">
        <v>67</v>
      </c>
      <c r="C78" s="75">
        <v>4.8099999999999996</v>
      </c>
    </row>
    <row r="79" spans="1:3" x14ac:dyDescent="0.2">
      <c r="A79" s="100" t="s">
        <v>68</v>
      </c>
      <c r="C79" s="75">
        <v>5.12</v>
      </c>
    </row>
    <row r="80" spans="1:3" x14ac:dyDescent="0.2">
      <c r="A80" s="100" t="s">
        <v>69</v>
      </c>
      <c r="C80" s="75">
        <v>5.4</v>
      </c>
    </row>
    <row r="81" spans="1:5" x14ac:dyDescent="0.2">
      <c r="A81" s="100" t="s">
        <v>70</v>
      </c>
      <c r="C81" s="75">
        <v>5.51</v>
      </c>
    </row>
    <row r="82" spans="1:5" x14ac:dyDescent="0.2">
      <c r="A82" s="100" t="s">
        <v>71</v>
      </c>
      <c r="C82" s="75">
        <v>5.89</v>
      </c>
    </row>
    <row r="83" spans="1:5" x14ac:dyDescent="0.2">
      <c r="A83" s="100" t="s">
        <v>72</v>
      </c>
      <c r="C83" s="75">
        <v>6.21</v>
      </c>
    </row>
    <row r="84" spans="1:5" x14ac:dyDescent="0.2">
      <c r="A84" s="100" t="s">
        <v>73</v>
      </c>
      <c r="C84" s="75">
        <v>6.5</v>
      </c>
    </row>
    <row r="86" spans="1:5" x14ac:dyDescent="0.2">
      <c r="A86" s="75" t="s">
        <v>133</v>
      </c>
      <c r="C86">
        <v>5.38</v>
      </c>
      <c r="D86">
        <f>ROUNDUP(((Holzrahmenbau!C$22*Holzrahmenbau!B$32)/2.4),0)</f>
        <v>0</v>
      </c>
    </row>
    <row r="87" spans="1:5" x14ac:dyDescent="0.2">
      <c r="A87" s="75" t="s">
        <v>125</v>
      </c>
      <c r="C87">
        <v>11.42</v>
      </c>
      <c r="D87">
        <f>ROUNDUP(((Holzrahmenbau!C$22*Holzrahmenbau!B$32)/2.4),0)</f>
        <v>0</v>
      </c>
    </row>
    <row r="88" spans="1:5" x14ac:dyDescent="0.2">
      <c r="A88" t="s">
        <v>43</v>
      </c>
      <c r="C88">
        <v>6.2</v>
      </c>
      <c r="D88">
        <f>ROUNDUP(((Holzrahmenbau!C$22*Holzrahmenbau!B$32)/2.4),0)</f>
        <v>0</v>
      </c>
    </row>
    <row r="90" spans="1:5" x14ac:dyDescent="0.2">
      <c r="A90" t="s">
        <v>44</v>
      </c>
      <c r="C90">
        <v>2.82</v>
      </c>
      <c r="D90">
        <f>ROUNDUP(((Holzrahmenbau!C$21*Holzrahmenbau!B$34)/12),0)</f>
        <v>0</v>
      </c>
      <c r="E90">
        <v>12</v>
      </c>
    </row>
    <row r="91" spans="1:5" x14ac:dyDescent="0.2">
      <c r="A91" t="s">
        <v>45</v>
      </c>
      <c r="C91">
        <v>5.0199999999999996</v>
      </c>
      <c r="D91">
        <f>ROUNDUP(((Holzrahmenbau!C$21*Holzrahmenbau!B$34)/8),0)</f>
        <v>0</v>
      </c>
      <c r="E91">
        <v>8</v>
      </c>
    </row>
    <row r="92" spans="1:5" x14ac:dyDescent="0.2">
      <c r="A92" t="s">
        <v>36</v>
      </c>
      <c r="C92">
        <v>1.84</v>
      </c>
      <c r="D92">
        <f>ROUNDUP(((Holzrahmenbau!C$21*Holzrahmenbau!B$34)/18),0)</f>
        <v>0</v>
      </c>
      <c r="E92">
        <v>18</v>
      </c>
    </row>
    <row r="93" spans="1:5" x14ac:dyDescent="0.2">
      <c r="A93" t="s">
        <v>46</v>
      </c>
      <c r="C93">
        <v>2.67</v>
      </c>
      <c r="D93">
        <f>ROUNDUP(((Holzrahmenbau!C$21*Holzrahmenbau!B$34)/12),0)</f>
        <v>0</v>
      </c>
      <c r="E93">
        <v>12</v>
      </c>
    </row>
    <row r="94" spans="1:5" x14ac:dyDescent="0.2">
      <c r="A94" t="s">
        <v>47</v>
      </c>
      <c r="C94">
        <v>5.55</v>
      </c>
      <c r="D94">
        <f>ROUNDUP(((Holzrahmenbau!C$21*Holzrahmenbau!B$34)/9),0)</f>
        <v>0</v>
      </c>
      <c r="E94">
        <v>9</v>
      </c>
    </row>
    <row r="96" spans="1:5" x14ac:dyDescent="0.2">
      <c r="A96" s="75" t="s">
        <v>48</v>
      </c>
      <c r="C96">
        <v>0</v>
      </c>
      <c r="D96">
        <v>0</v>
      </c>
      <c r="E96">
        <v>0</v>
      </c>
    </row>
    <row r="97" spans="1:5" x14ac:dyDescent="0.2">
      <c r="A97" s="100" t="s">
        <v>53</v>
      </c>
      <c r="C97">
        <f>113.02/500</f>
        <v>0.22603999999999999</v>
      </c>
      <c r="D97">
        <f>ROUNDUP(((Holzrahmenbau!C$26*Holzrahmenbau!B$35)/500),0)</f>
        <v>0</v>
      </c>
      <c r="E97" t="s">
        <v>11</v>
      </c>
    </row>
    <row r="98" spans="1:5" x14ac:dyDescent="0.2">
      <c r="A98" s="75" t="s">
        <v>52</v>
      </c>
      <c r="C98">
        <f>1.36+(30.11/100)</f>
        <v>1.6611</v>
      </c>
      <c r="D98">
        <f>ROUNDUP(((Holzrahmenbau!C$26*Holzrahmenbau!B$35)/100),0)</f>
        <v>0</v>
      </c>
      <c r="E98" t="s">
        <v>50</v>
      </c>
    </row>
    <row r="99" spans="1:5" x14ac:dyDescent="0.2">
      <c r="A99" s="75" t="s">
        <v>49</v>
      </c>
      <c r="C99">
        <v>0.64</v>
      </c>
      <c r="D99">
        <f>ROUNDUP(((Holzrahmenbau!C$26*Holzrahmenbau!B$35)/100),0)</f>
        <v>0</v>
      </c>
      <c r="E99" t="s">
        <v>51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Holzrahmenbau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Verkauf</dc:creator>
  <cp:lastModifiedBy>Philipp Koch</cp:lastModifiedBy>
  <cp:lastPrinted>2023-03-23T09:11:45Z</cp:lastPrinted>
  <dcterms:created xsi:type="dcterms:W3CDTF">1998-08-14T12:07:20Z</dcterms:created>
  <dcterms:modified xsi:type="dcterms:W3CDTF">2025-01-21T13:50:34Z</dcterms:modified>
</cp:coreProperties>
</file>