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47" documentId="8_{7530916B-4518-4F1F-AAC4-F07CA2D668E9}" xr6:coauthVersionLast="47" xr6:coauthVersionMax="47" xr10:uidLastSave="{A90098AF-3E32-4B7C-8EF5-6EA2195C0917}"/>
  <bookViews>
    <workbookView xWindow="-120" yWindow="-120" windowWidth="29040" windowHeight="15720" xr2:uid="{00000000-000D-0000-FFFF-FFFF00000000}"/>
  </bookViews>
  <sheets>
    <sheet name="HECK INNEO" sheetId="2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" l="1"/>
  <c r="F41" i="2"/>
  <c r="F40" i="2"/>
  <c r="F39" i="2"/>
  <c r="A42" i="2"/>
  <c r="A41" i="2"/>
  <c r="A40" i="2"/>
  <c r="A39" i="2"/>
  <c r="G20" i="2"/>
  <c r="E21" i="2"/>
  <c r="H21" i="2" s="1"/>
  <c r="I21" i="2" s="1"/>
  <c r="L21" i="2" s="1"/>
  <c r="E20" i="2"/>
  <c r="G19" i="2"/>
  <c r="E19" i="2"/>
  <c r="E18" i="2"/>
  <c r="G18" i="2"/>
  <c r="H18" i="2" s="1"/>
  <c r="H20" i="2" l="1"/>
  <c r="I20" i="2" s="1"/>
  <c r="H19" i="2"/>
  <c r="I19" i="2" s="1"/>
  <c r="I18" i="2"/>
  <c r="L19" i="2" l="1"/>
  <c r="F28" i="2"/>
  <c r="L20" i="2"/>
  <c r="F27" i="2"/>
  <c r="L18" i="2"/>
  <c r="F26" i="2"/>
  <c r="A33" i="2" l="1"/>
  <c r="F37" i="2"/>
  <c r="F38" i="2"/>
  <c r="F35" i="2"/>
  <c r="F34" i="2"/>
  <c r="F33" i="2"/>
  <c r="H6" i="2"/>
  <c r="G13" i="2" l="1"/>
  <c r="F36" i="2" l="1"/>
  <c r="A35" i="2" l="1"/>
  <c r="A38" i="2" l="1"/>
  <c r="A37" i="2"/>
  <c r="A36" i="2"/>
  <c r="A34" i="2"/>
  <c r="H13" i="2"/>
  <c r="G14" i="2"/>
  <c r="G9" i="2"/>
  <c r="H9" i="2" s="1"/>
  <c r="I9" i="2" s="1"/>
  <c r="H8" i="2"/>
  <c r="E10" i="2"/>
  <c r="H10" i="2" s="1"/>
  <c r="I10" i="2" s="1"/>
  <c r="E11" i="2"/>
  <c r="H11" i="2" s="1"/>
  <c r="I11" i="2" s="1"/>
  <c r="E14" i="2"/>
  <c r="J12" i="2"/>
  <c r="J15" i="2" s="1"/>
  <c r="L10" i="2" l="1"/>
  <c r="H14" i="2"/>
  <c r="I14" i="2" s="1"/>
  <c r="L14" i="2" s="1"/>
  <c r="I13" i="2"/>
  <c r="L13" i="2" s="1"/>
  <c r="I8" i="2"/>
  <c r="L8" i="2" s="1"/>
  <c r="I12" i="2" l="1"/>
  <c r="I15" i="2" s="1"/>
  <c r="F25" i="2" s="1"/>
  <c r="F29" i="2" s="1"/>
  <c r="L12" i="2"/>
  <c r="L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Hümmer</author>
  </authors>
  <commentList>
    <comment ref="L7" authorId="0" shapeId="0" xr:uid="{00000000-0006-0000-0100-000002000000}">
      <text>
        <r>
          <rPr>
            <sz val="8"/>
            <color indexed="10"/>
            <rFont val="Arial"/>
            <family val="2"/>
          </rPr>
          <t>Hier bitte die Lohnkosten/min eintragen!</t>
        </r>
      </text>
    </comment>
    <comment ref="E8" authorId="0" shapeId="0" xr:uid="{00000000-0006-0000-0100-000004000000}">
      <text>
        <r>
          <rPr>
            <sz val="8"/>
            <color indexed="10"/>
            <rFont val="Arial"/>
            <family val="2"/>
          </rPr>
          <t>Hier bitte Rabattsatz eintragen! 
Dieser Rabattsatz wird in alle Spalten übertragen.
(außer Dämmplatten-Rabattspalte)</t>
        </r>
      </text>
    </comment>
    <comment ref="A9" authorId="1" shapeId="0" xr:uid="{721EEEC4-07A8-4429-A9AB-8FDB4A6FE4C6}">
      <text>
        <r>
          <rPr>
            <b/>
            <sz val="9"/>
            <color indexed="10"/>
            <rFont val="Segoe UI"/>
            <family val="2"/>
          </rPr>
          <t>blau hinterlegte Felder =
mehrere Auswahlmöglichkeiten</t>
        </r>
      </text>
    </comment>
  </commentList>
</comments>
</file>

<file path=xl/sharedStrings.xml><?xml version="1.0" encoding="utf-8"?>
<sst xmlns="http://schemas.openxmlformats.org/spreadsheetml/2006/main" count="90" uniqueCount="60">
  <si>
    <t>Zeitauf-wand</t>
  </si>
  <si>
    <t>kg</t>
  </si>
  <si>
    <t>m²</t>
  </si>
  <si>
    <t>l</t>
  </si>
  <si>
    <t>Preis Grundaufbau</t>
  </si>
  <si>
    <t>Dämmstärke</t>
  </si>
  <si>
    <t>Bedarf/m²                ca.</t>
  </si>
  <si>
    <t>/m²</t>
  </si>
  <si>
    <t>min</t>
  </si>
  <si>
    <t>%</t>
  </si>
  <si>
    <t>Rabatt-satz</t>
  </si>
  <si>
    <t>EP              €</t>
  </si>
  <si>
    <t>Gesamt €</t>
  </si>
  <si>
    <t>Lohn + Material</t>
  </si>
  <si>
    <t>Systempreis incl. Egalisationsanstrich</t>
  </si>
  <si>
    <t>Materialkosten</t>
  </si>
  <si>
    <t>Wandfläche</t>
  </si>
  <si>
    <t>Materialbedarf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</si>
  <si>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</si>
  <si>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</si>
  <si>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</si>
  <si>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</si>
  <si>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</si>
  <si>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Produkte</t>
  </si>
  <si>
    <t>Bedarf</t>
  </si>
  <si>
    <t>Listenpreis</t>
  </si>
  <si>
    <t>HECK AGG (Armierungsgewebe fein)</t>
  </si>
  <si>
    <t>HECK SIF INTERIOR (Silikat-Innenfarbe) weiß</t>
  </si>
  <si>
    <t>HECK SIF INTERIOR (Silikat-Innenfarbe) farbig (HBW 100-70)</t>
  </si>
  <si>
    <t>HECK Comfortrock ID 30 mm</t>
  </si>
  <si>
    <t>HECK Comfortrock ID 60 mm</t>
  </si>
  <si>
    <r>
      <t>HECK K+A POR</t>
    </r>
    <r>
      <rPr>
        <i/>
        <sz val="9.5"/>
        <rFont val="Arial"/>
        <family val="2"/>
      </rPr>
      <t>aktiv PLUS</t>
    </r>
    <r>
      <rPr>
        <sz val="9.5"/>
        <rFont val="Arial"/>
        <family val="2"/>
      </rPr>
      <t xml:space="preserve"> 
Verklebung 5 mm</t>
    </r>
  </si>
  <si>
    <r>
      <t>HECK K+A POR</t>
    </r>
    <r>
      <rPr>
        <i/>
        <sz val="9.5"/>
        <rFont val="Arial"/>
        <family val="2"/>
      </rPr>
      <t>aktiv PLUS</t>
    </r>
    <r>
      <rPr>
        <sz val="9.5"/>
        <rFont val="Arial"/>
        <family val="2"/>
      </rPr>
      <t xml:space="preserve"> 
5 mm Armierung</t>
    </r>
  </si>
  <si>
    <t>Rajasil KFP OWA (Kalkfeinputz Innen), 3 mm weiß</t>
  </si>
  <si>
    <t>Rajasil KFP OWA (Kalkfeinputz Innen), 3 mm farbig (HBW 100-70)</t>
  </si>
  <si>
    <t>Zubehör</t>
  </si>
  <si>
    <t>/m</t>
  </si>
  <si>
    <t>HECK Gewebepfeile</t>
  </si>
  <si>
    <t>St.</t>
  </si>
  <si>
    <t>m</t>
  </si>
  <si>
    <t>HECK Gewebeeckwinkel PVC 80 x 120 mm</t>
  </si>
  <si>
    <t>HECK Gewebeeckwinkel PVC 100 x 150 mm</t>
  </si>
  <si>
    <t>HECK Gewebeeckwinkel PVC 100 x 230 mm</t>
  </si>
  <si>
    <t>HECK Sturzeckwinkel 10 cm</t>
  </si>
  <si>
    <t>HECK Sturzeckwinkel 20 cm</t>
  </si>
  <si>
    <t>HECK Anputzprofil Membran GIGA Flex</t>
  </si>
  <si>
    <t>HECK Abschlussprofiil 3 mm</t>
  </si>
  <si>
    <t>HECK Abschlussprofiil 6 mm</t>
  </si>
  <si>
    <t>HECK Abschlussprofiil 10 mm</t>
  </si>
  <si>
    <t>HECK Fugendichtband 14/2-6 mm</t>
  </si>
  <si>
    <t>Leibungen</t>
  </si>
  <si>
    <t>lfm</t>
  </si>
  <si>
    <t>Gewebepfeile</t>
  </si>
  <si>
    <t>Stück</t>
  </si>
  <si>
    <t>Eckausbildung</t>
  </si>
  <si>
    <t>HECK Comfortrock ID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</si>
  <si>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</si>
  <si>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</si>
  <si>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</si>
  <si>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
2025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</si>
</sst>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0.0"/>
    <numFmt numFmtId="166" formatCode="#,##0.00\ \€"/>
    <numFmt numFmtId="167" formatCode="0\ &quot;qm&quot;"/>
    <numFmt numFmtId="168" formatCode="0\ &quot;Sack&quot;"/>
    <numFmt numFmtId="169" formatCode="0\ &quot;Rollen&quot;"/>
    <numFmt numFmtId="170" formatCode="0\ &quot;Gebinde&quot;"/>
    <numFmt numFmtId="171" formatCode="0\ &quot;Stück&quot;"/>
    <numFmt numFmtId="172" formatCode="0.00\ &quot;%&quot;"/>
    <numFmt numFmtId="173" formatCode="#,##0.00\ &quot;DM&quot;"/>
    <numFmt numFmtId="174" formatCode="_-* #,##0.00\ [$€-407]_-;\-* #,##0.00\ [$€-407]_-;_-* &quot;-&quot;??\ [$€-407]_-;_-@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i/>
      <sz val="9.5"/>
      <name val="Arial"/>
      <family val="2"/>
    </font>
    <font>
      <b/>
      <sz val="9"/>
      <color indexed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right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right" vertical="center"/>
    </xf>
    <xf numFmtId="1" fontId="12" fillId="0" borderId="7" xfId="0" applyNumberFormat="1" applyFont="1" applyBorder="1" applyAlignment="1">
      <alignment horizontal="left" vertical="center"/>
    </xf>
    <xf numFmtId="165" fontId="12" fillId="0" borderId="3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horizontal="left" vertical="center"/>
    </xf>
    <xf numFmtId="0" fontId="12" fillId="0" borderId="3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2" fontId="12" fillId="0" borderId="4" xfId="1" applyNumberFormat="1" applyFont="1" applyBorder="1" applyAlignment="1">
      <alignment horizontal="center" vertical="center"/>
    </xf>
    <xf numFmtId="2" fontId="12" fillId="0" borderId="4" xfId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66" fontId="13" fillId="2" borderId="12" xfId="1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17" fillId="0" borderId="0" xfId="0" applyFont="1"/>
    <xf numFmtId="172" fontId="4" fillId="0" borderId="0" xfId="0" applyNumberFormat="1" applyFont="1"/>
    <xf numFmtId="172" fontId="0" fillId="0" borderId="0" xfId="0" applyNumberFormat="1"/>
    <xf numFmtId="172" fontId="5" fillId="0" borderId="0" xfId="0" applyNumberFormat="1" applyFont="1"/>
    <xf numFmtId="0" fontId="11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14" xfId="0" applyFont="1" applyBorder="1" applyAlignment="1">
      <alignment horizontal="left" vertical="center"/>
    </xf>
    <xf numFmtId="166" fontId="11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169" fontId="12" fillId="0" borderId="0" xfId="0" applyNumberFormat="1" applyFont="1" applyAlignment="1">
      <alignment horizontal="right"/>
    </xf>
    <xf numFmtId="0" fontId="2" fillId="0" borderId="0" xfId="0" applyFont="1"/>
    <xf numFmtId="0" fontId="11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/>
    </xf>
    <xf numFmtId="2" fontId="0" fillId="0" borderId="0" xfId="0" applyNumberFormat="1"/>
    <xf numFmtId="0" fontId="6" fillId="3" borderId="0" xfId="0" applyFont="1" applyFill="1"/>
    <xf numFmtId="1" fontId="12" fillId="3" borderId="6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right" vertical="center"/>
    </xf>
    <xf numFmtId="2" fontId="11" fillId="5" borderId="4" xfId="1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1" fontId="11" fillId="5" borderId="3" xfId="0" applyNumberFormat="1" applyFont="1" applyFill="1" applyBorder="1" applyAlignment="1">
      <alignment horizontal="right" vertical="center"/>
    </xf>
    <xf numFmtId="1" fontId="11" fillId="5" borderId="9" xfId="0" applyNumberFormat="1" applyFont="1" applyFill="1" applyBorder="1" applyAlignment="1">
      <alignment horizontal="left" vertical="center"/>
    </xf>
    <xf numFmtId="166" fontId="11" fillId="5" borderId="12" xfId="1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173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right" vertical="center"/>
    </xf>
    <xf numFmtId="1" fontId="12" fillId="0" borderId="3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2" fontId="12" fillId="0" borderId="3" xfId="1" applyNumberFormat="1" applyFont="1" applyBorder="1" applyAlignment="1">
      <alignment horizontal="center" vertical="center"/>
    </xf>
    <xf numFmtId="166" fontId="12" fillId="0" borderId="12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166" fontId="14" fillId="0" borderId="0" xfId="0" applyNumberFormat="1" applyFont="1"/>
    <xf numFmtId="171" fontId="12" fillId="0" borderId="0" xfId="0" applyNumberFormat="1" applyFont="1"/>
    <xf numFmtId="0" fontId="12" fillId="0" borderId="14" xfId="0" applyFont="1" applyBorder="1" applyAlignment="1">
      <alignment horizontal="left"/>
    </xf>
    <xf numFmtId="0" fontId="0" fillId="0" borderId="14" xfId="0" applyBorder="1"/>
    <xf numFmtId="0" fontId="12" fillId="0" borderId="0" xfId="0" applyFont="1" applyAlignment="1">
      <alignment horizontal="left"/>
    </xf>
    <xf numFmtId="0" fontId="12" fillId="0" borderId="0" xfId="0" applyFont="1"/>
    <xf numFmtId="168" fontId="12" fillId="0" borderId="0" xfId="0" applyNumberFormat="1" applyFont="1" applyAlignment="1">
      <alignment horizontal="right"/>
    </xf>
    <xf numFmtId="0" fontId="0" fillId="0" borderId="0" xfId="0"/>
    <xf numFmtId="171" fontId="12" fillId="0" borderId="0" xfId="0" applyNumberFormat="1" applyFont="1" applyAlignment="1">
      <alignment horizontal="right"/>
    </xf>
    <xf numFmtId="14" fontId="12" fillId="0" borderId="14" xfId="0" applyNumberFormat="1" applyFont="1" applyBorder="1" applyAlignment="1">
      <alignment horizontal="left"/>
    </xf>
    <xf numFmtId="0" fontId="12" fillId="0" borderId="14" xfId="0" applyFont="1" applyBorder="1"/>
    <xf numFmtId="169" fontId="12" fillId="0" borderId="14" xfId="0" applyNumberFormat="1" applyFont="1" applyBorder="1" applyAlignment="1">
      <alignment horizontal="right"/>
    </xf>
    <xf numFmtId="166" fontId="7" fillId="0" borderId="5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1" fillId="5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/>
    </xf>
    <xf numFmtId="1" fontId="12" fillId="0" borderId="7" xfId="0" applyNumberFormat="1" applyFont="1" applyBorder="1" applyAlignment="1">
      <alignment horizontal="left" vertical="center"/>
    </xf>
    <xf numFmtId="1" fontId="12" fillId="0" borderId="26" xfId="0" applyNumberFormat="1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right" vertical="center"/>
    </xf>
    <xf numFmtId="1" fontId="12" fillId="0" borderId="23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1" fontId="12" fillId="0" borderId="14" xfId="0" applyNumberFormat="1" applyFont="1" applyBorder="1" applyAlignment="1">
      <alignment horizontal="right"/>
    </xf>
    <xf numFmtId="168" fontId="12" fillId="0" borderId="14" xfId="0" applyNumberFormat="1" applyFont="1" applyBorder="1" applyAlignment="1">
      <alignment horizontal="right"/>
    </xf>
    <xf numFmtId="170" fontId="12" fillId="0" borderId="14" xfId="0" applyNumberFormat="1" applyFont="1" applyBorder="1" applyAlignment="1">
      <alignment horizontal="right"/>
    </xf>
    <xf numFmtId="166" fontId="12" fillId="0" borderId="13" xfId="1" applyNumberFormat="1" applyFont="1" applyBorder="1" applyAlignment="1">
      <alignment horizontal="center" vertical="center"/>
    </xf>
    <xf numFmtId="166" fontId="12" fillId="0" borderId="29" xfId="1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right"/>
    </xf>
    <xf numFmtId="166" fontId="14" fillId="0" borderId="4" xfId="0" applyNumberFormat="1" applyFont="1" applyBorder="1" applyAlignment="1">
      <alignment horizontal="right"/>
    </xf>
    <xf numFmtId="167" fontId="12" fillId="0" borderId="14" xfId="0" applyNumberFormat="1" applyFont="1" applyBorder="1" applyAlignment="1">
      <alignment horizontal="right"/>
    </xf>
    <xf numFmtId="44" fontId="0" fillId="0" borderId="0" xfId="0" applyNumberFormat="1"/>
    <xf numFmtId="174" fontId="2" fillId="0" borderId="0" xfId="1" applyNumberFormat="1" applyFont="1"/>
    <xf numFmtId="174" fontId="0" fillId="0" borderId="0" xfId="1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0"/>
  <sheetViews>
    <sheetView showGridLines="0" tabSelected="1" zoomScaleNormal="100" workbookViewId="0">
      <selection activeCell="P22" sqref="P22"/>
    </sheetView>
  </sheetViews>
  <sheetFormatPr baseColWidth="10" defaultRowHeight="12.75" x14ac:dyDescent="0.2"/>
  <cols>
    <col min="1" max="1" width="36.7109375" style="9" customWidth="1"/>
    <col min="2" max="2" width="4.7109375" style="9" customWidth="1"/>
    <col min="3" max="3" width="4.7109375" customWidth="1"/>
    <col min="4" max="4" width="8" customWidth="1"/>
    <col min="5" max="6" width="3.7109375" customWidth="1"/>
    <col min="7" max="7" width="12.5703125" customWidth="1"/>
    <col min="8" max="8" width="7.7109375" customWidth="1"/>
    <col min="9" max="9" width="9.140625" bestFit="1" customWidth="1"/>
    <col min="10" max="11" width="4.7109375" customWidth="1"/>
    <col min="12" max="12" width="12.7109375" customWidth="1"/>
    <col min="13" max="13" width="4.7109375" customWidth="1"/>
    <col min="14" max="14" width="5.85546875" customWidth="1"/>
    <col min="15" max="15" width="6.42578125" customWidth="1"/>
    <col min="19" max="19" width="11.42578125" style="40"/>
  </cols>
  <sheetData>
    <row r="1" spans="1:19" s="3" customFormat="1" ht="14.1" customHeight="1" x14ac:dyDescent="0.25">
      <c r="A1" s="31"/>
      <c r="B1" s="11"/>
      <c r="C1" s="2"/>
      <c r="D1" s="2"/>
      <c r="E1" s="2"/>
      <c r="F1" s="30"/>
      <c r="G1" s="30"/>
      <c r="I1" s="32"/>
      <c r="J1" s="32"/>
      <c r="K1" s="32"/>
      <c r="L1" s="32"/>
      <c r="M1" s="32"/>
      <c r="N1" s="32"/>
      <c r="S1" s="39"/>
    </row>
    <row r="2" spans="1:19" s="3" customFormat="1" ht="14.1" customHeight="1" x14ac:dyDescent="0.25">
      <c r="A2" s="7"/>
      <c r="B2" s="7"/>
      <c r="C2" s="2"/>
      <c r="D2" s="2"/>
      <c r="E2" s="2"/>
      <c r="F2" s="2"/>
      <c r="G2" s="2"/>
      <c r="S2" s="39"/>
    </row>
    <row r="3" spans="1:19" s="3" customFormat="1" ht="14.1" customHeight="1" x14ac:dyDescent="0.25">
      <c r="A3" s="7"/>
      <c r="B3" s="7"/>
      <c r="C3" s="2"/>
      <c r="D3" s="2"/>
      <c r="E3" s="2"/>
      <c r="F3" s="2"/>
      <c r="G3" s="2"/>
      <c r="J3" s="13"/>
      <c r="S3" s="39"/>
    </row>
    <row r="4" spans="1:19" ht="14.1" customHeight="1" x14ac:dyDescent="0.2">
      <c r="A4" s="8"/>
      <c r="B4" s="8"/>
      <c r="C4" s="1"/>
      <c r="D4" s="1"/>
      <c r="E4" s="1"/>
      <c r="F4" s="1"/>
      <c r="G4" s="1"/>
      <c r="J4" s="111"/>
      <c r="K4" s="111"/>
      <c r="L4" s="12"/>
      <c r="M4" s="12"/>
      <c r="N4" s="12"/>
    </row>
    <row r="5" spans="1:19" ht="14.1" customHeight="1" thickBot="1" x14ac:dyDescent="0.25"/>
    <row r="6" spans="1:19" s="4" customFormat="1" ht="24" customHeight="1" x14ac:dyDescent="0.2">
      <c r="A6" s="112" t="s">
        <v>55</v>
      </c>
      <c r="B6" s="118" t="s">
        <v>5</v>
      </c>
      <c r="C6" s="119"/>
      <c r="D6" s="120"/>
      <c r="E6" s="118" t="s">
        <v>10</v>
      </c>
      <c r="F6" s="120"/>
      <c r="G6" s="128" t="s">
        <v>59</v>
      </c>
      <c r="H6" s="126">
        <f>VLOOKUP(A9,Tabelle1!A2:D3,4,0)</f>
        <v>60</v>
      </c>
      <c r="I6" s="127"/>
      <c r="J6" s="116" t="s">
        <v>0</v>
      </c>
      <c r="K6" s="117"/>
      <c r="L6" s="35" t="s">
        <v>13</v>
      </c>
      <c r="S6" s="41"/>
    </row>
    <row r="7" spans="1:19" s="4" customFormat="1" ht="24" customHeight="1" x14ac:dyDescent="0.2">
      <c r="A7" s="113"/>
      <c r="B7" s="121" t="s">
        <v>6</v>
      </c>
      <c r="C7" s="122"/>
      <c r="D7" s="123"/>
      <c r="E7" s="132"/>
      <c r="F7" s="133"/>
      <c r="G7" s="129"/>
      <c r="H7" s="14" t="s">
        <v>11</v>
      </c>
      <c r="I7" s="15" t="s">
        <v>12</v>
      </c>
      <c r="J7" s="124" t="s">
        <v>8</v>
      </c>
      <c r="K7" s="125"/>
      <c r="L7" s="36">
        <v>0</v>
      </c>
      <c r="S7" s="41"/>
    </row>
    <row r="8" spans="1:19" s="4" customFormat="1" ht="30.75" customHeight="1" x14ac:dyDescent="0.2">
      <c r="A8" s="16" t="s">
        <v>31</v>
      </c>
      <c r="B8" s="17"/>
      <c r="C8" s="18">
        <v>5</v>
      </c>
      <c r="D8" s="19" t="s">
        <v>1</v>
      </c>
      <c r="E8" s="20">
        <v>0</v>
      </c>
      <c r="F8" s="19" t="s">
        <v>9</v>
      </c>
      <c r="G8" s="33">
        <v>3.39</v>
      </c>
      <c r="H8" s="21">
        <f>G8-G8*E8/100</f>
        <v>3.39</v>
      </c>
      <c r="I8" s="22">
        <f>PRODUCT(C8,H8)</f>
        <v>16.95</v>
      </c>
      <c r="J8" s="130">
        <v>27</v>
      </c>
      <c r="K8" s="114" t="s">
        <v>7</v>
      </c>
      <c r="L8" s="137">
        <f>SUM(I8+I9+(J8*L7))</f>
        <v>55.35</v>
      </c>
      <c r="S8" s="41"/>
    </row>
    <row r="9" spans="1:19" s="4" customFormat="1" ht="30.75" customHeight="1" x14ac:dyDescent="0.2">
      <c r="A9" s="57" t="s">
        <v>30</v>
      </c>
      <c r="B9" s="17"/>
      <c r="C9" s="25">
        <v>1</v>
      </c>
      <c r="D9" s="19" t="s">
        <v>2</v>
      </c>
      <c r="E9" s="20">
        <v>0</v>
      </c>
      <c r="F9" s="19" t="s">
        <v>9</v>
      </c>
      <c r="G9" s="34">
        <f>VLOOKUP(A9,Tabelle1!A2:C3,3,0)</f>
        <v>38.4</v>
      </c>
      <c r="H9" s="21">
        <f t="shared" ref="H9:H11" si="0">G9-G9*E9/100</f>
        <v>38.4</v>
      </c>
      <c r="I9" s="22">
        <f>PRODUCT(C9,H9)</f>
        <v>38.4</v>
      </c>
      <c r="J9" s="131"/>
      <c r="K9" s="115"/>
      <c r="L9" s="138"/>
      <c r="S9" s="41"/>
    </row>
    <row r="10" spans="1:19" s="4" customFormat="1" ht="30.75" customHeight="1" x14ac:dyDescent="0.2">
      <c r="A10" s="16" t="s">
        <v>32</v>
      </c>
      <c r="B10" s="17"/>
      <c r="C10" s="18">
        <v>5</v>
      </c>
      <c r="D10" s="19" t="s">
        <v>1</v>
      </c>
      <c r="E10" s="20" t="str">
        <f>REPT(E8,1)</f>
        <v>0</v>
      </c>
      <c r="F10" s="19" t="s">
        <v>9</v>
      </c>
      <c r="G10" s="33">
        <v>3.39</v>
      </c>
      <c r="H10" s="21">
        <f>G10-G10*E10/100</f>
        <v>3.39</v>
      </c>
      <c r="I10" s="22">
        <f>PRODUCT(C10,H10)</f>
        <v>16.95</v>
      </c>
      <c r="J10" s="130">
        <v>21</v>
      </c>
      <c r="K10" s="114" t="s">
        <v>7</v>
      </c>
      <c r="L10" s="137">
        <f>SUM(I10+I11+(J10*L7))</f>
        <v>19.7</v>
      </c>
      <c r="S10" s="41"/>
    </row>
    <row r="11" spans="1:19" s="4" customFormat="1" ht="24" customHeight="1" x14ac:dyDescent="0.2">
      <c r="A11" s="16" t="s">
        <v>26</v>
      </c>
      <c r="B11" s="17"/>
      <c r="C11" s="18">
        <v>1.1000000000000001</v>
      </c>
      <c r="D11" s="19" t="s">
        <v>2</v>
      </c>
      <c r="E11" s="20" t="str">
        <f>REPT(E8,1)</f>
        <v>0</v>
      </c>
      <c r="F11" s="19" t="s">
        <v>9</v>
      </c>
      <c r="G11" s="33">
        <v>2.5</v>
      </c>
      <c r="H11" s="21">
        <f t="shared" si="0"/>
        <v>2.5</v>
      </c>
      <c r="I11" s="22">
        <f>PRODUCT(C11,H11)</f>
        <v>2.75</v>
      </c>
      <c r="J11" s="131"/>
      <c r="K11" s="115"/>
      <c r="L11" s="138"/>
      <c r="S11" s="41"/>
    </row>
    <row r="12" spans="1:19" s="5" customFormat="1" ht="24" customHeight="1" x14ac:dyDescent="0.2">
      <c r="A12" s="59" t="s">
        <v>4</v>
      </c>
      <c r="B12" s="60"/>
      <c r="C12" s="61"/>
      <c r="D12" s="62"/>
      <c r="E12" s="63"/>
      <c r="F12" s="62"/>
      <c r="G12" s="64"/>
      <c r="H12" s="65"/>
      <c r="I12" s="66">
        <f>ROUND(SUM(I8:I11),2)</f>
        <v>75.05</v>
      </c>
      <c r="J12" s="67">
        <f>SUM(J8:J11)</f>
        <v>48</v>
      </c>
      <c r="K12" s="68" t="s">
        <v>7</v>
      </c>
      <c r="L12" s="69">
        <f>SUM(L8:L11)</f>
        <v>75.05</v>
      </c>
      <c r="S12" s="41"/>
    </row>
    <row r="13" spans="1:19" s="5" customFormat="1" ht="24" customHeight="1" x14ac:dyDescent="0.2">
      <c r="A13" s="57" t="s">
        <v>33</v>
      </c>
      <c r="B13" s="51"/>
      <c r="C13" s="53">
        <v>4.2</v>
      </c>
      <c r="D13" s="52" t="s">
        <v>1</v>
      </c>
      <c r="E13" s="20">
        <v>0</v>
      </c>
      <c r="F13" s="19" t="s">
        <v>9</v>
      </c>
      <c r="G13" s="33">
        <f>VLOOKUP(A13,Tabelle1!A1:C5,3,0)</f>
        <v>2.31</v>
      </c>
      <c r="H13" s="21">
        <f>G13-G13*E13/100</f>
        <v>2.31</v>
      </c>
      <c r="I13" s="22">
        <f>PRODUCT(C13,H13)</f>
        <v>9.6999999999999993</v>
      </c>
      <c r="J13" s="56">
        <v>14</v>
      </c>
      <c r="K13" s="24" t="s">
        <v>7</v>
      </c>
      <c r="L13" s="37">
        <f>SUM(I13+(J13*L7))</f>
        <v>9.6999999999999993</v>
      </c>
      <c r="M13" s="55"/>
      <c r="S13" s="41"/>
    </row>
    <row r="14" spans="1:19" s="4" customFormat="1" ht="30" customHeight="1" x14ac:dyDescent="0.2">
      <c r="A14" s="58" t="s">
        <v>27</v>
      </c>
      <c r="B14" s="27"/>
      <c r="C14" s="18">
        <v>0.2</v>
      </c>
      <c r="D14" s="19" t="s">
        <v>3</v>
      </c>
      <c r="E14" s="20" t="str">
        <f>REPT(E8,1)</f>
        <v>0</v>
      </c>
      <c r="F14" s="19" t="s">
        <v>9</v>
      </c>
      <c r="G14" s="33">
        <f>VLOOKUP(A14,Tabelle1!A2:C7,3,0)</f>
        <v>10.67</v>
      </c>
      <c r="H14" s="21">
        <f>G14-G14*E14/100</f>
        <v>10.67</v>
      </c>
      <c r="I14" s="22">
        <f>PRODUCT(C14,H14)</f>
        <v>2.13</v>
      </c>
      <c r="J14" s="23">
        <v>11</v>
      </c>
      <c r="K14" s="24" t="s">
        <v>7</v>
      </c>
      <c r="L14" s="37">
        <f>SUM(I14+(J14*L7))</f>
        <v>2.13</v>
      </c>
      <c r="S14" s="41"/>
    </row>
    <row r="15" spans="1:19" s="5" customFormat="1" ht="24" customHeight="1" thickBot="1" x14ac:dyDescent="0.25">
      <c r="A15" s="70" t="s">
        <v>14</v>
      </c>
      <c r="B15" s="71"/>
      <c r="C15" s="72"/>
      <c r="D15" s="73"/>
      <c r="E15" s="63"/>
      <c r="F15" s="62"/>
      <c r="G15" s="64"/>
      <c r="H15" s="65"/>
      <c r="I15" s="66">
        <f>ROUND(SUM(I12:I14),2)</f>
        <v>86.88</v>
      </c>
      <c r="J15" s="67">
        <f>SUM(J12:J14)</f>
        <v>73</v>
      </c>
      <c r="K15" s="68" t="s">
        <v>7</v>
      </c>
      <c r="L15" s="69">
        <f>SUM((I15+(J15*L7)))</f>
        <v>86.88</v>
      </c>
      <c r="S15" s="41"/>
    </row>
    <row r="16" spans="1:19" ht="24" customHeight="1" x14ac:dyDescent="0.2">
      <c r="A16" s="6"/>
      <c r="B16" s="44"/>
      <c r="C16" s="44"/>
      <c r="D16" s="44"/>
      <c r="E16" s="44"/>
      <c r="F16" s="44"/>
      <c r="G16" s="44"/>
      <c r="H16" s="44"/>
      <c r="I16" s="44"/>
      <c r="J16" s="44"/>
      <c r="K16" s="44"/>
      <c r="S16"/>
    </row>
    <row r="17" spans="1:19" ht="24" customHeight="1" x14ac:dyDescent="0.2">
      <c r="A17" s="74" t="s">
        <v>35</v>
      </c>
      <c r="B17" s="75"/>
      <c r="C17" s="76"/>
      <c r="D17" s="76"/>
      <c r="E17" s="77"/>
      <c r="F17" s="78"/>
      <c r="G17" s="79"/>
      <c r="H17" s="80"/>
      <c r="I17" s="80"/>
      <c r="J17" s="81"/>
      <c r="K17" s="82"/>
      <c r="L17" s="83"/>
      <c r="S17"/>
    </row>
    <row r="18" spans="1:19" ht="24" customHeight="1" x14ac:dyDescent="0.2">
      <c r="A18" s="58" t="s">
        <v>40</v>
      </c>
      <c r="B18" s="17"/>
      <c r="C18" s="84">
        <v>1</v>
      </c>
      <c r="D18" s="19" t="s">
        <v>39</v>
      </c>
      <c r="E18" s="20" t="str">
        <f>REPT(E8,1)</f>
        <v>0</v>
      </c>
      <c r="F18" s="19" t="s">
        <v>9</v>
      </c>
      <c r="G18" s="33">
        <f>VLOOKUP(A18,Tabelle1!A9:C11,3,0)</f>
        <v>2.19</v>
      </c>
      <c r="H18" s="21">
        <f>G18-G18*E18/100</f>
        <v>2.19</v>
      </c>
      <c r="I18" s="22">
        <f>PRODUCT(C18,H18)</f>
        <v>2.19</v>
      </c>
      <c r="J18" s="81">
        <v>8</v>
      </c>
      <c r="K18" s="26" t="s">
        <v>36</v>
      </c>
      <c r="L18" s="37">
        <f>SUM(I18+(J18*L7))</f>
        <v>2.19</v>
      </c>
      <c r="S18"/>
    </row>
    <row r="19" spans="1:19" ht="24" customHeight="1" x14ac:dyDescent="0.2">
      <c r="A19" s="58" t="s">
        <v>37</v>
      </c>
      <c r="B19" s="17"/>
      <c r="C19" s="84">
        <v>1</v>
      </c>
      <c r="D19" s="19" t="s">
        <v>38</v>
      </c>
      <c r="E19" s="20" t="str">
        <f>REPT(E8,1)</f>
        <v>0</v>
      </c>
      <c r="F19" s="19" t="s">
        <v>9</v>
      </c>
      <c r="G19" s="33">
        <f>VLOOKUP(A19,Tabelle1!A13:C15,3,0)</f>
        <v>2.33</v>
      </c>
      <c r="H19" s="21">
        <f>G19-G19*E19/100</f>
        <v>2.33</v>
      </c>
      <c r="I19" s="22">
        <f>PRODUCT(C19,H19)</f>
        <v>2.33</v>
      </c>
      <c r="J19" s="81">
        <v>3</v>
      </c>
      <c r="K19" s="26" t="s">
        <v>36</v>
      </c>
      <c r="L19" s="37">
        <f>SUM(I19+(J19*L7))</f>
        <v>2.33</v>
      </c>
      <c r="S19"/>
    </row>
    <row r="20" spans="1:19" ht="24" customHeight="1" x14ac:dyDescent="0.2">
      <c r="A20" s="58" t="s">
        <v>46</v>
      </c>
      <c r="B20" s="17"/>
      <c r="C20" s="84">
        <v>1</v>
      </c>
      <c r="D20" s="19" t="s">
        <v>39</v>
      </c>
      <c r="E20" s="20" t="str">
        <f>REPT(E8,1)</f>
        <v>0</v>
      </c>
      <c r="F20" s="19" t="s">
        <v>9</v>
      </c>
      <c r="G20" s="33">
        <f>VLOOKUP(A20,Tabelle1!A17:C20,3,0)</f>
        <v>2.97</v>
      </c>
      <c r="H20" s="21">
        <f>G20-G20*E20/100</f>
        <v>2.97</v>
      </c>
      <c r="I20" s="22">
        <f>PRODUCT(C20,H20)</f>
        <v>2.97</v>
      </c>
      <c r="J20" s="81">
        <v>6</v>
      </c>
      <c r="K20" s="26" t="s">
        <v>36</v>
      </c>
      <c r="L20" s="37">
        <f>SUM(I20+(J20*L7))</f>
        <v>2.97</v>
      </c>
      <c r="S20"/>
    </row>
    <row r="21" spans="1:19" ht="24" customHeight="1" x14ac:dyDescent="0.2">
      <c r="A21" s="16" t="s">
        <v>49</v>
      </c>
      <c r="B21" s="17"/>
      <c r="C21" s="84">
        <v>1</v>
      </c>
      <c r="D21" s="85" t="s">
        <v>39</v>
      </c>
      <c r="E21" s="20" t="str">
        <f>REPT(E8,1)</f>
        <v>0</v>
      </c>
      <c r="F21" s="19" t="s">
        <v>9</v>
      </c>
      <c r="G21" s="86">
        <v>1.84</v>
      </c>
      <c r="H21" s="21">
        <f>G21-G21*E21/100</f>
        <v>1.84</v>
      </c>
      <c r="I21" s="22">
        <f>PRODUCT(C21,H21)</f>
        <v>1.84</v>
      </c>
      <c r="J21" s="81">
        <v>3</v>
      </c>
      <c r="K21" s="26" t="s">
        <v>36</v>
      </c>
      <c r="L21" s="87">
        <f>SUM(I21+(J21*L7))</f>
        <v>1.84</v>
      </c>
      <c r="S21"/>
    </row>
    <row r="22" spans="1:19" ht="24" customHeight="1" x14ac:dyDescent="0.2">
      <c r="A22" s="6"/>
      <c r="B22" s="44"/>
      <c r="C22" s="44"/>
      <c r="D22" s="44"/>
      <c r="E22" s="44"/>
      <c r="F22" s="44"/>
      <c r="G22" s="44"/>
      <c r="H22" s="44"/>
      <c r="I22" s="44"/>
      <c r="J22" s="44"/>
      <c r="K22" s="44"/>
      <c r="S22"/>
    </row>
    <row r="23" spans="1:19" ht="24" customHeight="1" x14ac:dyDescent="0.2">
      <c r="A23" s="45" t="s">
        <v>15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S23"/>
    </row>
    <row r="24" spans="1:19" ht="24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S24"/>
    </row>
    <row r="25" spans="1:19" x14ac:dyDescent="0.2">
      <c r="A25" s="46" t="s">
        <v>16</v>
      </c>
      <c r="B25" s="103">
        <v>0</v>
      </c>
      <c r="C25" s="104"/>
      <c r="D25" s="105" t="s">
        <v>2</v>
      </c>
      <c r="E25" s="106"/>
      <c r="F25" s="101">
        <f>SUM(I15*B25)</f>
        <v>0</v>
      </c>
      <c r="G25" s="102"/>
      <c r="H25" s="29"/>
      <c r="I25" s="29"/>
      <c r="J25" s="29"/>
      <c r="K25" s="29"/>
      <c r="S25"/>
    </row>
    <row r="26" spans="1:19" x14ac:dyDescent="0.2">
      <c r="A26" s="46" t="s">
        <v>54</v>
      </c>
      <c r="B26" s="103">
        <v>0</v>
      </c>
      <c r="C26" s="104"/>
      <c r="D26" s="105" t="s">
        <v>51</v>
      </c>
      <c r="E26" s="106"/>
      <c r="F26" s="101">
        <f>SUM(I18*B26)</f>
        <v>0</v>
      </c>
      <c r="G26" s="102"/>
      <c r="H26" s="29"/>
      <c r="I26" s="29"/>
      <c r="J26" s="29"/>
      <c r="K26" s="29"/>
      <c r="S26"/>
    </row>
    <row r="27" spans="1:19" x14ac:dyDescent="0.2">
      <c r="A27" s="46" t="s">
        <v>50</v>
      </c>
      <c r="B27" s="103">
        <v>0</v>
      </c>
      <c r="C27" s="104"/>
      <c r="D27" s="105" t="s">
        <v>51</v>
      </c>
      <c r="E27" s="106"/>
      <c r="F27" s="101">
        <f>SUM((I20+I21)*B27)</f>
        <v>0</v>
      </c>
      <c r="G27" s="102"/>
      <c r="H27" s="29"/>
      <c r="I27" s="29"/>
      <c r="J27" s="29"/>
      <c r="K27" s="29"/>
      <c r="S27"/>
    </row>
    <row r="28" spans="1:19" x14ac:dyDescent="0.2">
      <c r="A28" s="88" t="s">
        <v>52</v>
      </c>
      <c r="B28" s="107">
        <v>0</v>
      </c>
      <c r="C28" s="108"/>
      <c r="D28" s="109" t="s">
        <v>53</v>
      </c>
      <c r="E28" s="110"/>
      <c r="F28" s="101">
        <f>SUM(I19*B28)</f>
        <v>0</v>
      </c>
      <c r="G28" s="102"/>
      <c r="H28" s="29"/>
      <c r="I28" s="29"/>
      <c r="J28" s="29"/>
      <c r="K28" s="29"/>
      <c r="S28"/>
    </row>
    <row r="29" spans="1:19" x14ac:dyDescent="0.2">
      <c r="A29" s="10"/>
      <c r="B29" s="10"/>
      <c r="C29" s="6"/>
      <c r="D29" s="6"/>
      <c r="E29" s="6"/>
      <c r="F29" s="139">
        <f>SUM(F25:G28)</f>
        <v>0</v>
      </c>
      <c r="G29" s="140"/>
      <c r="H29" s="29"/>
      <c r="I29" s="29"/>
      <c r="J29" s="29"/>
      <c r="K29" s="29"/>
      <c r="S29"/>
    </row>
    <row r="30" spans="1:19" x14ac:dyDescent="0.2">
      <c r="A30" s="6"/>
      <c r="B30" s="44"/>
      <c r="C30" s="44"/>
      <c r="D30" s="44"/>
      <c r="E30" s="44"/>
      <c r="F30" s="44"/>
      <c r="G30" s="44"/>
      <c r="H30" s="44"/>
      <c r="I30" s="44"/>
      <c r="J30" s="44"/>
      <c r="K30" s="44"/>
      <c r="S30"/>
    </row>
    <row r="31" spans="1:19" x14ac:dyDescent="0.2">
      <c r="A31" s="42" t="s">
        <v>17</v>
      </c>
      <c r="B31" s="28"/>
      <c r="C31" s="29"/>
      <c r="D31" s="29"/>
      <c r="E31" s="29"/>
      <c r="F31" s="47"/>
      <c r="G31" s="47"/>
      <c r="H31" s="6"/>
      <c r="I31" s="6"/>
      <c r="J31" s="6"/>
      <c r="K31" s="6"/>
      <c r="S31"/>
    </row>
    <row r="32" spans="1:19" x14ac:dyDescent="0.2">
      <c r="A32" s="28"/>
      <c r="B32" s="28"/>
      <c r="C32" s="29"/>
      <c r="D32" s="29"/>
      <c r="E32" s="29"/>
      <c r="F32" s="47"/>
      <c r="G32" s="47"/>
      <c r="H32" s="6"/>
      <c r="I32" s="6"/>
      <c r="J32" s="6"/>
      <c r="K32" s="6"/>
      <c r="S32"/>
    </row>
    <row r="33" spans="1:19" x14ac:dyDescent="0.2">
      <c r="A33" s="91" t="str">
        <f>A8</f>
        <v>HECK K+A PORaktiv PLUS 
Verklebung 5 mm</v>
      </c>
      <c r="B33" s="92"/>
      <c r="C33" s="92"/>
      <c r="D33" s="92"/>
      <c r="E33" s="92"/>
      <c r="F33" s="135">
        <f>ROUNDUP(((C8*B25)/20),0)</f>
        <v>0</v>
      </c>
      <c r="G33" s="135"/>
      <c r="H33" s="6"/>
      <c r="I33" s="6"/>
      <c r="J33" s="6"/>
      <c r="K33" s="6"/>
      <c r="S33"/>
    </row>
    <row r="34" spans="1:19" x14ac:dyDescent="0.2">
      <c r="A34" s="91" t="str">
        <f>A9</f>
        <v>HECK Comfortrock ID 60 mm</v>
      </c>
      <c r="B34" s="92"/>
      <c r="C34" s="92"/>
      <c r="D34" s="92"/>
      <c r="E34" s="92"/>
      <c r="F34" s="141">
        <f>(B25)</f>
        <v>0</v>
      </c>
      <c r="G34" s="141"/>
      <c r="H34" s="6"/>
      <c r="I34" s="6"/>
      <c r="J34" s="6"/>
      <c r="K34" s="6"/>
      <c r="L34" s="4"/>
      <c r="M34" s="4"/>
      <c r="N34" s="4"/>
      <c r="O34" s="4"/>
      <c r="P34" s="4"/>
      <c r="S34"/>
    </row>
    <row r="35" spans="1:19" x14ac:dyDescent="0.2">
      <c r="A35" s="91" t="str">
        <f>A10</f>
        <v>HECK K+A PORaktiv PLUS 
5 mm Armierung</v>
      </c>
      <c r="B35" s="99"/>
      <c r="C35" s="99"/>
      <c r="D35" s="99"/>
      <c r="E35" s="99"/>
      <c r="F35" s="135">
        <f>ROUNDUP((C10*B25)/20,0)</f>
        <v>0</v>
      </c>
      <c r="G35" s="135"/>
      <c r="H35" s="6"/>
      <c r="I35" s="6"/>
      <c r="J35" s="6"/>
      <c r="K35" s="6"/>
      <c r="L35" s="4"/>
      <c r="M35" s="4"/>
      <c r="N35" s="4"/>
      <c r="O35" s="4"/>
      <c r="P35" s="4"/>
      <c r="S35"/>
    </row>
    <row r="36" spans="1:19" x14ac:dyDescent="0.2">
      <c r="A36" s="91" t="str">
        <f>A11</f>
        <v>HECK AGG (Armierungsgewebe fein)</v>
      </c>
      <c r="B36" s="99"/>
      <c r="C36" s="99"/>
      <c r="D36" s="99"/>
      <c r="E36" s="99"/>
      <c r="F36" s="100">
        <f>ROUNDUP((C11*B25)/55,0)</f>
        <v>0</v>
      </c>
      <c r="G36" s="100"/>
      <c r="H36" s="6"/>
      <c r="I36" s="6"/>
      <c r="J36" s="6"/>
      <c r="K36" s="6"/>
      <c r="L36" s="4"/>
      <c r="M36" s="4"/>
      <c r="N36" s="4"/>
      <c r="O36" s="4"/>
      <c r="P36" s="4"/>
      <c r="S36"/>
    </row>
    <row r="37" spans="1:19" x14ac:dyDescent="0.2">
      <c r="A37" s="98" t="str">
        <f>A13</f>
        <v>Rajasil KFP OWA (Kalkfeinputz Innen), 3 mm weiß</v>
      </c>
      <c r="B37" s="99"/>
      <c r="C37" s="99"/>
      <c r="D37" s="99"/>
      <c r="E37" s="99"/>
      <c r="F37" s="135">
        <f>ROUNDUP((C13*B25)/25,0)</f>
        <v>0</v>
      </c>
      <c r="G37" s="135"/>
      <c r="L37" s="4"/>
      <c r="M37" s="4"/>
      <c r="N37" s="4"/>
      <c r="O37" s="4"/>
      <c r="P37" s="4"/>
      <c r="S37"/>
    </row>
    <row r="38" spans="1:19" x14ac:dyDescent="0.2">
      <c r="A38" s="98" t="str">
        <f>A14</f>
        <v>HECK SIF INTERIOR (Silikat-Innenfarbe) weiß</v>
      </c>
      <c r="B38" s="99"/>
      <c r="C38" s="99"/>
      <c r="D38" s="99"/>
      <c r="E38" s="99"/>
      <c r="F38" s="136">
        <f>ROUNDUP((C14*B25)/15,0)</f>
        <v>0</v>
      </c>
      <c r="G38" s="136"/>
      <c r="L38" s="4"/>
      <c r="M38" s="4"/>
      <c r="N38" s="4"/>
      <c r="O38" s="4"/>
      <c r="P38" s="4"/>
      <c r="S38"/>
    </row>
    <row r="39" spans="1:19" x14ac:dyDescent="0.2">
      <c r="A39" s="98" t="str">
        <f>A18</f>
        <v>HECK Gewebeeckwinkel PVC 80 x 120 mm</v>
      </c>
      <c r="B39" s="99"/>
      <c r="C39" s="99"/>
      <c r="D39" s="99"/>
      <c r="E39" s="99"/>
      <c r="F39" s="134">
        <f>ROUNDUP((C18*B26)/2.5,0)</f>
        <v>0</v>
      </c>
      <c r="G39" s="134"/>
      <c r="L39" s="4"/>
      <c r="M39" s="4"/>
      <c r="N39" s="4"/>
      <c r="O39" s="4"/>
      <c r="P39" s="4"/>
      <c r="S39"/>
    </row>
    <row r="40" spans="1:19" x14ac:dyDescent="0.2">
      <c r="A40" s="98" t="str">
        <f>A19</f>
        <v>HECK Gewebepfeile</v>
      </c>
      <c r="B40" s="99"/>
      <c r="C40" s="99"/>
      <c r="D40" s="99"/>
      <c r="E40" s="99"/>
      <c r="F40" s="134">
        <f>ROUNDUP((C19*B28),0)</f>
        <v>0</v>
      </c>
      <c r="G40" s="134"/>
      <c r="L40" s="4"/>
      <c r="M40" s="4"/>
      <c r="N40" s="4"/>
      <c r="O40" s="4"/>
      <c r="P40" s="4"/>
      <c r="S40"/>
    </row>
    <row r="41" spans="1:19" x14ac:dyDescent="0.2">
      <c r="A41" s="98" t="str">
        <f>A20</f>
        <v>HECK Abschlussprofiil 3 mm</v>
      </c>
      <c r="B41" s="99"/>
      <c r="C41" s="99"/>
      <c r="D41" s="99"/>
      <c r="E41" s="99"/>
      <c r="F41" s="134">
        <f>ROUNDUP((C20*B27)/2.5,0)</f>
        <v>0</v>
      </c>
      <c r="G41" s="134"/>
      <c r="L41" s="4"/>
      <c r="M41" s="4"/>
      <c r="N41" s="4"/>
      <c r="O41" s="4"/>
      <c r="P41" s="4"/>
      <c r="S41"/>
    </row>
    <row r="42" spans="1:19" x14ac:dyDescent="0.2">
      <c r="A42" s="98" t="str">
        <f>A21</f>
        <v>HECK Fugendichtband 14/2-6 mm</v>
      </c>
      <c r="B42" s="99"/>
      <c r="C42" s="99"/>
      <c r="D42" s="99"/>
      <c r="E42" s="99"/>
      <c r="F42" s="100">
        <f>ROUNDUP((C21*B27)/18,0)</f>
        <v>0</v>
      </c>
      <c r="G42" s="100"/>
      <c r="L42" s="4"/>
      <c r="M42" s="4"/>
      <c r="N42" s="4"/>
      <c r="O42" s="4"/>
      <c r="P42" s="4"/>
      <c r="S42"/>
    </row>
    <row r="43" spans="1:19" x14ac:dyDescent="0.2">
      <c r="A43" s="43"/>
      <c r="B43" s="29"/>
      <c r="C43" s="29"/>
      <c r="D43" s="29"/>
      <c r="E43" s="29"/>
      <c r="F43" s="49"/>
      <c r="G43" s="49"/>
      <c r="H43" s="44"/>
      <c r="I43" s="44"/>
      <c r="J43" s="44"/>
      <c r="K43" s="44"/>
      <c r="S43"/>
    </row>
    <row r="44" spans="1:19" x14ac:dyDescent="0.2">
      <c r="A44" s="6"/>
      <c r="B44" s="44"/>
      <c r="C44" s="44"/>
      <c r="D44" s="44"/>
      <c r="E44" s="44"/>
      <c r="F44" s="44"/>
      <c r="G44" s="44"/>
      <c r="H44" s="44"/>
      <c r="I44" s="44"/>
      <c r="J44" s="44"/>
      <c r="K44" s="44"/>
      <c r="S44"/>
    </row>
    <row r="45" spans="1:19" x14ac:dyDescent="0.2">
      <c r="A45" s="10" t="s">
        <v>56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S45"/>
    </row>
    <row r="46" spans="1:19" x14ac:dyDescent="0.2">
      <c r="A46" s="10" t="s">
        <v>57</v>
      </c>
      <c r="B46" s="4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S46"/>
    </row>
    <row r="47" spans="1:19" x14ac:dyDescent="0.2">
      <c r="A47" s="10" t="s">
        <v>58</v>
      </c>
      <c r="B47" s="4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S47"/>
    </row>
    <row r="48" spans="1:19" x14ac:dyDescent="0.2">
      <c r="A48" s="10" t="s">
        <v>18</v>
      </c>
      <c r="B48" s="4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S48"/>
    </row>
    <row r="49" spans="1:16" customFormat="1" x14ac:dyDescent="0.2">
      <c r="A49" s="6" t="s">
        <v>19</v>
      </c>
      <c r="B49" s="4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customFormat="1" x14ac:dyDescent="0.2">
      <c r="A50" s="10" t="s">
        <v>20</v>
      </c>
      <c r="B50" s="4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customFormat="1" x14ac:dyDescent="0.2">
      <c r="A51" s="10" t="s">
        <v>21</v>
      </c>
      <c r="B51" s="4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customFormat="1" x14ac:dyDescent="0.2">
      <c r="A52" s="10" t="s">
        <v>22</v>
      </c>
      <c r="B52" s="10"/>
      <c r="C52" s="6"/>
      <c r="D52" s="6"/>
      <c r="E52" s="6"/>
      <c r="F52" s="89"/>
      <c r="G52" s="89"/>
      <c r="H52" s="29"/>
      <c r="I52" s="29"/>
      <c r="J52" s="29"/>
      <c r="K52" s="29"/>
    </row>
    <row r="53" spans="1:16" customFormat="1" x14ac:dyDescent="0.2">
      <c r="A53" s="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6" customFormat="1" x14ac:dyDescent="0.2">
      <c r="A54" s="42"/>
      <c r="B54" s="28"/>
      <c r="C54" s="29"/>
      <c r="D54" s="29"/>
      <c r="E54" s="29"/>
      <c r="F54" s="47"/>
      <c r="G54" s="47"/>
      <c r="H54" s="6"/>
      <c r="I54" s="6"/>
      <c r="J54" s="6"/>
      <c r="K54" s="6"/>
      <c r="L54" s="4"/>
      <c r="M54" s="4"/>
      <c r="N54" s="4"/>
      <c r="O54" s="4"/>
      <c r="P54" s="4"/>
    </row>
    <row r="55" spans="1:16" customFormat="1" x14ac:dyDescent="0.2">
      <c r="A55" s="28"/>
      <c r="B55" s="28"/>
      <c r="C55" s="29"/>
      <c r="D55" s="29"/>
      <c r="E55" s="29"/>
      <c r="F55" s="47"/>
      <c r="G55" s="47"/>
      <c r="H55" s="6"/>
      <c r="I55" s="6"/>
      <c r="J55" s="6"/>
      <c r="K55" s="6"/>
      <c r="L55" s="4"/>
      <c r="M55" s="4"/>
      <c r="N55" s="4"/>
      <c r="O55" s="4"/>
      <c r="P55" s="4"/>
    </row>
    <row r="56" spans="1:16" customFormat="1" x14ac:dyDescent="0.2">
      <c r="A56" s="29"/>
      <c r="F56" s="90"/>
      <c r="G56" s="90"/>
      <c r="H56" s="6"/>
      <c r="I56" s="6"/>
      <c r="J56" s="6"/>
      <c r="K56" s="6"/>
      <c r="L56" s="4"/>
      <c r="M56" s="4"/>
      <c r="N56" s="4"/>
      <c r="O56" s="4"/>
      <c r="P56" s="4"/>
    </row>
    <row r="57" spans="1:16" customFormat="1" x14ac:dyDescent="0.2">
      <c r="A57" s="93"/>
      <c r="B57" s="96"/>
      <c r="C57" s="96"/>
      <c r="D57" s="96"/>
      <c r="E57" s="96"/>
      <c r="F57" s="97"/>
      <c r="G57" s="97"/>
      <c r="H57" s="6"/>
      <c r="I57" s="6"/>
      <c r="J57" s="6"/>
      <c r="K57" s="6"/>
      <c r="L57" s="4"/>
      <c r="M57" s="4"/>
      <c r="N57" s="4"/>
      <c r="O57" s="4"/>
      <c r="P57" s="4"/>
    </row>
    <row r="58" spans="1:16" customFormat="1" x14ac:dyDescent="0.2">
      <c r="A58" s="93"/>
      <c r="B58" s="96"/>
      <c r="C58" s="96"/>
      <c r="D58" s="96"/>
      <c r="E58" s="96"/>
      <c r="F58" s="97"/>
      <c r="G58" s="97"/>
      <c r="H58" s="6"/>
      <c r="I58" s="6"/>
      <c r="J58" s="6"/>
      <c r="K58" s="6"/>
      <c r="L58" s="4"/>
      <c r="M58" s="4"/>
      <c r="N58" s="4"/>
      <c r="O58" s="4"/>
      <c r="P58" s="4"/>
    </row>
    <row r="59" spans="1:16" customFormat="1" x14ac:dyDescent="0.2">
      <c r="A59" s="93"/>
      <c r="B59" s="94"/>
      <c r="C59" s="94"/>
      <c r="D59" s="94"/>
      <c r="E59" s="94"/>
      <c r="F59" s="95"/>
      <c r="G59" s="95"/>
      <c r="H59" s="6"/>
      <c r="I59" s="6"/>
      <c r="J59" s="6"/>
      <c r="K59" s="6"/>
      <c r="L59" s="4"/>
      <c r="M59" s="4"/>
      <c r="N59" s="4"/>
      <c r="O59" s="4"/>
      <c r="P59" s="4"/>
    </row>
    <row r="60" spans="1:16" customFormat="1" x14ac:dyDescent="0.2">
      <c r="A60" s="93"/>
      <c r="B60" s="94"/>
      <c r="C60" s="94"/>
      <c r="D60" s="94"/>
      <c r="E60" s="94"/>
      <c r="F60" s="95"/>
      <c r="G60" s="95"/>
      <c r="H60" s="6"/>
      <c r="I60" s="6"/>
      <c r="J60" s="6"/>
      <c r="K60" s="6"/>
      <c r="L60" s="4"/>
      <c r="M60" s="4"/>
      <c r="N60" s="4"/>
      <c r="O60" s="4"/>
      <c r="P60" s="4"/>
    </row>
  </sheetData>
  <mergeCells count="56">
    <mergeCell ref="L8:L9"/>
    <mergeCell ref="L10:L11"/>
    <mergeCell ref="A39:E39"/>
    <mergeCell ref="F39:G39"/>
    <mergeCell ref="A36:E36"/>
    <mergeCell ref="F36:G36"/>
    <mergeCell ref="A35:E35"/>
    <mergeCell ref="B26:C26"/>
    <mergeCell ref="D25:E25"/>
    <mergeCell ref="F35:G35"/>
    <mergeCell ref="F29:G29"/>
    <mergeCell ref="F33:G33"/>
    <mergeCell ref="A34:E34"/>
    <mergeCell ref="F34:G34"/>
    <mergeCell ref="F38:G38"/>
    <mergeCell ref="A37:E37"/>
    <mergeCell ref="A38:E38"/>
    <mergeCell ref="J10:J11"/>
    <mergeCell ref="K10:K11"/>
    <mergeCell ref="J4:K4"/>
    <mergeCell ref="A6:A7"/>
    <mergeCell ref="K8:K9"/>
    <mergeCell ref="J6:K6"/>
    <mergeCell ref="B6:D6"/>
    <mergeCell ref="B7:D7"/>
    <mergeCell ref="J7:K7"/>
    <mergeCell ref="H6:I6"/>
    <mergeCell ref="G6:G7"/>
    <mergeCell ref="J8:J9"/>
    <mergeCell ref="E6:F7"/>
    <mergeCell ref="B25:C25"/>
    <mergeCell ref="F25:G25"/>
    <mergeCell ref="D26:E26"/>
    <mergeCell ref="F26:G26"/>
    <mergeCell ref="F27:G27"/>
    <mergeCell ref="F28:G28"/>
    <mergeCell ref="B27:C27"/>
    <mergeCell ref="D27:E27"/>
    <mergeCell ref="B28:C28"/>
    <mergeCell ref="D28:E28"/>
    <mergeCell ref="A33:E33"/>
    <mergeCell ref="A60:E60"/>
    <mergeCell ref="F60:G60"/>
    <mergeCell ref="A58:E58"/>
    <mergeCell ref="F58:G58"/>
    <mergeCell ref="A59:E59"/>
    <mergeCell ref="F59:G59"/>
    <mergeCell ref="A42:E42"/>
    <mergeCell ref="F42:G42"/>
    <mergeCell ref="F57:G57"/>
    <mergeCell ref="A57:E57"/>
    <mergeCell ref="A40:E40"/>
    <mergeCell ref="F40:G40"/>
    <mergeCell ref="A41:E41"/>
    <mergeCell ref="F41:G41"/>
    <mergeCell ref="F37:G37"/>
  </mergeCells>
  <phoneticPr fontId="0" type="noConversion"/>
  <printOptions gridLinesSet="0"/>
  <pageMargins left="0.19685039370078741" right="0.19685039370078741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&amp;L&amp;"Arial,Fett"&amp;14HECK INNEO&amp;R&amp;G</oddHeader>
  </headerFooter>
  <customProperties>
    <customPr name="_pios_id" r:id="rId2"/>
  </customProperties>
  <ignoredErrors>
    <ignoredError sqref="I12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Tabelle1!$A$6:$A$7</xm:f>
          </x14:formula1>
          <xm:sqref>A14</xm:sqref>
        </x14:dataValidation>
        <x14:dataValidation type="list" allowBlank="1" showInputMessage="1" showErrorMessage="1" xr:uid="{00000000-0002-0000-0100-000002000000}">
          <x14:formula1>
            <xm:f>Tabelle1!$A$4:$A$5</xm:f>
          </x14:formula1>
          <xm:sqref>A13</xm:sqref>
        </x14:dataValidation>
        <x14:dataValidation type="list" allowBlank="1" showInputMessage="1" showErrorMessage="1" xr:uid="{00000000-0002-0000-0100-000001000000}">
          <x14:formula1>
            <xm:f>Tabelle1!$A$2:$A$3</xm:f>
          </x14:formula1>
          <xm:sqref>A9</xm:sqref>
        </x14:dataValidation>
        <x14:dataValidation type="list" allowBlank="1" showInputMessage="1" showErrorMessage="1" xr:uid="{476EC0B8-1DF1-4923-B9FA-6912234ADE48}">
          <x14:formula1>
            <xm:f>Tabelle1!$A$9:$A$11</xm:f>
          </x14:formula1>
          <xm:sqref>A18</xm:sqref>
        </x14:dataValidation>
        <x14:dataValidation type="list" allowBlank="1" showInputMessage="1" showErrorMessage="1" xr:uid="{F891FB0F-9BAD-4663-92B0-2F05589D14CE}">
          <x14:formula1>
            <xm:f>Tabelle1!$A$13:$A$15</xm:f>
          </x14:formula1>
          <xm:sqref>A19</xm:sqref>
        </x14:dataValidation>
        <x14:dataValidation type="list" allowBlank="1" showInputMessage="1" showErrorMessage="1" xr:uid="{FFE39AC3-34F6-4E82-83FE-42D0495231E9}">
          <x14:formula1>
            <xm:f>Tabelle1!$A$17:$A$20</xm:f>
          </x14:formula1>
          <xm:sqref>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workbookViewId="0">
      <selection activeCell="E27" sqref="E27"/>
    </sheetView>
  </sheetViews>
  <sheetFormatPr baseColWidth="10" defaultRowHeight="12.75" x14ac:dyDescent="0.2"/>
  <cols>
    <col min="1" max="1" width="59.28515625" bestFit="1" customWidth="1"/>
    <col min="3" max="3" width="11.42578125" style="144"/>
  </cols>
  <sheetData>
    <row r="1" spans="1:8" x14ac:dyDescent="0.2">
      <c r="A1" s="50" t="s">
        <v>23</v>
      </c>
      <c r="B1" s="50" t="s">
        <v>24</v>
      </c>
      <c r="C1" s="143" t="s">
        <v>25</v>
      </c>
    </row>
    <row r="2" spans="1:8" x14ac:dyDescent="0.2">
      <c r="A2" s="50" t="s">
        <v>29</v>
      </c>
      <c r="B2" s="50">
        <v>1</v>
      </c>
      <c r="C2" s="143">
        <v>19.2</v>
      </c>
      <c r="D2">
        <v>30</v>
      </c>
      <c r="H2" s="54"/>
    </row>
    <row r="3" spans="1:8" x14ac:dyDescent="0.2">
      <c r="A3" s="50" t="s">
        <v>30</v>
      </c>
      <c r="B3" s="50">
        <v>1</v>
      </c>
      <c r="C3" s="143">
        <v>38.4</v>
      </c>
      <c r="D3">
        <v>60</v>
      </c>
      <c r="H3" s="54"/>
    </row>
    <row r="4" spans="1:8" x14ac:dyDescent="0.2">
      <c r="A4" s="50" t="s">
        <v>33</v>
      </c>
      <c r="B4" s="50">
        <v>3.6</v>
      </c>
      <c r="C4" s="144">
        <v>2.31</v>
      </c>
      <c r="H4" s="54"/>
    </row>
    <row r="5" spans="1:8" x14ac:dyDescent="0.2">
      <c r="A5" s="50" t="s">
        <v>34</v>
      </c>
      <c r="B5" s="50">
        <v>3.6</v>
      </c>
      <c r="C5" s="144">
        <v>2.77</v>
      </c>
    </row>
    <row r="6" spans="1:8" x14ac:dyDescent="0.2">
      <c r="A6" s="50" t="s">
        <v>27</v>
      </c>
      <c r="B6" s="50">
        <v>0.2</v>
      </c>
      <c r="C6" s="144">
        <v>10.67</v>
      </c>
    </row>
    <row r="7" spans="1:8" x14ac:dyDescent="0.2">
      <c r="A7" s="50" t="s">
        <v>28</v>
      </c>
      <c r="B7" s="50">
        <v>0.2</v>
      </c>
      <c r="C7" s="144">
        <v>12.8</v>
      </c>
    </row>
    <row r="9" spans="1:8" x14ac:dyDescent="0.2">
      <c r="A9" s="50" t="s">
        <v>40</v>
      </c>
      <c r="C9" s="144">
        <v>2.19</v>
      </c>
    </row>
    <row r="10" spans="1:8" x14ac:dyDescent="0.2">
      <c r="A10" s="50" t="s">
        <v>41</v>
      </c>
      <c r="C10" s="144">
        <v>2.46</v>
      </c>
    </row>
    <row r="11" spans="1:8" x14ac:dyDescent="0.2">
      <c r="A11" s="50" t="s">
        <v>42</v>
      </c>
      <c r="C11" s="144">
        <v>2.5299999999999998</v>
      </c>
      <c r="E11" s="142"/>
    </row>
    <row r="13" spans="1:8" x14ac:dyDescent="0.2">
      <c r="A13" s="50" t="s">
        <v>37</v>
      </c>
      <c r="C13" s="144">
        <v>2.33</v>
      </c>
    </row>
    <row r="14" spans="1:8" x14ac:dyDescent="0.2">
      <c r="A14" s="50" t="s">
        <v>43</v>
      </c>
      <c r="C14" s="144">
        <v>6.8</v>
      </c>
    </row>
    <row r="15" spans="1:8" x14ac:dyDescent="0.2">
      <c r="A15" s="50" t="s">
        <v>44</v>
      </c>
      <c r="C15" s="144">
        <v>6.96</v>
      </c>
    </row>
    <row r="17" spans="1:3" x14ac:dyDescent="0.2">
      <c r="A17" s="50" t="s">
        <v>45</v>
      </c>
      <c r="C17" s="144">
        <v>5.38</v>
      </c>
    </row>
    <row r="18" spans="1:3" x14ac:dyDescent="0.2">
      <c r="A18" s="50" t="s">
        <v>46</v>
      </c>
      <c r="C18" s="144">
        <v>2.97</v>
      </c>
    </row>
    <row r="19" spans="1:3" x14ac:dyDescent="0.2">
      <c r="A19" s="50" t="s">
        <v>47</v>
      </c>
      <c r="C19" s="144">
        <v>3.03</v>
      </c>
    </row>
    <row r="20" spans="1:3" x14ac:dyDescent="0.2">
      <c r="A20" s="50" t="s">
        <v>48</v>
      </c>
      <c r="C20" s="144">
        <v>3.12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HECK INNEO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Wieleba</dc:creator>
  <cp:lastModifiedBy>Philipp Koch</cp:lastModifiedBy>
  <cp:lastPrinted>2023-06-22T07:28:44Z</cp:lastPrinted>
  <dcterms:created xsi:type="dcterms:W3CDTF">1998-08-14T12:07:20Z</dcterms:created>
  <dcterms:modified xsi:type="dcterms:W3CDTF">2025-01-13T10:10:57Z</dcterms:modified>
</cp:coreProperties>
</file>