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"/>
    </mc:Choice>
  </mc:AlternateContent>
  <xr:revisionPtr revIDLastSave="53" documentId="8_{D8840202-A458-459D-85CC-0D333E83A215}" xr6:coauthVersionLast="47" xr6:coauthVersionMax="47" xr10:uidLastSave="{91C703C3-AE35-411E-9FBE-FB666F842345}"/>
  <bookViews>
    <workbookView xWindow="28680" yWindow="-120" windowWidth="29040" windowHeight="15720" activeTab="1" xr2:uid="{00000000-000D-0000-FFFF-FFFF00000000}"/>
  </bookViews>
  <sheets>
    <sheet name="HECK ID  AERO iP - Welnet" sheetId="1" r:id="rId1"/>
    <sheet name="HECK ID AERO iP - Spritzbewurf" sheetId="3" r:id="rId2"/>
    <sheet name="Tabelle1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15" i="3"/>
  <c r="D22" i="1"/>
  <c r="D21" i="1"/>
  <c r="F16" i="1"/>
  <c r="B16" i="1"/>
  <c r="E14" i="4"/>
  <c r="E13" i="4"/>
  <c r="D14" i="4"/>
  <c r="D13" i="4"/>
  <c r="F34" i="3" l="1"/>
  <c r="G10" i="3"/>
  <c r="H10" i="3" s="1"/>
  <c r="K10" i="3" s="1"/>
  <c r="D10" i="3"/>
  <c r="F37" i="1"/>
  <c r="F35" i="1"/>
  <c r="G11" i="1" l="1"/>
  <c r="H11" i="1" s="1"/>
  <c r="K11" i="1" s="1"/>
  <c r="D11" i="1"/>
  <c r="B14" i="1"/>
  <c r="E8" i="4"/>
  <c r="E7" i="4"/>
  <c r="D8" i="4"/>
  <c r="D7" i="4"/>
  <c r="E6" i="4"/>
  <c r="D6" i="4"/>
  <c r="F38" i="1"/>
  <c r="F35" i="3"/>
  <c r="F44" i="1" l="1"/>
  <c r="F43" i="1"/>
  <c r="F42" i="1"/>
  <c r="F41" i="1"/>
  <c r="F34" i="1"/>
  <c r="F40" i="3"/>
  <c r="F39" i="3"/>
  <c r="F38" i="3"/>
  <c r="F32" i="3"/>
  <c r="A38" i="1" l="1"/>
  <c r="A36" i="3" l="1"/>
  <c r="F36" i="3" s="1"/>
  <c r="B10" i="1" l="1"/>
  <c r="F36" i="1" s="1"/>
  <c r="B9" i="3"/>
  <c r="F33" i="3" s="1"/>
  <c r="A40" i="1" l="1"/>
  <c r="A39" i="1"/>
  <c r="F39" i="1" s="1"/>
  <c r="D11" i="3"/>
  <c r="G11" i="3" l="1"/>
  <c r="H11" i="3" s="1"/>
  <c r="K11" i="3" s="1"/>
  <c r="E12" i="4" l="1"/>
  <c r="E11" i="4"/>
  <c r="A37" i="3"/>
  <c r="F37" i="3" s="1"/>
  <c r="F13" i="3"/>
  <c r="B13" i="3"/>
  <c r="D12" i="4" l="1"/>
  <c r="D11" i="4"/>
  <c r="A34" i="1"/>
  <c r="F14" i="1"/>
  <c r="G8" i="3"/>
  <c r="H8" i="3" s="1"/>
  <c r="D9" i="3"/>
  <c r="G9" i="3" s="1"/>
  <c r="H9" i="3" s="1"/>
  <c r="K9" i="3" s="1"/>
  <c r="D13" i="3"/>
  <c r="G13" i="3" s="1"/>
  <c r="H13" i="3" s="1"/>
  <c r="K13" i="3" s="1"/>
  <c r="D15" i="3"/>
  <c r="G15" i="3" s="1"/>
  <c r="H15" i="3" s="1"/>
  <c r="K15" i="3" s="1"/>
  <c r="I16" i="3"/>
  <c r="G8" i="1"/>
  <c r="H8" i="1" s="1"/>
  <c r="D9" i="1"/>
  <c r="D10" i="1"/>
  <c r="G10" i="1" s="1"/>
  <c r="H10" i="1" s="1"/>
  <c r="K10" i="1" s="1"/>
  <c r="D14" i="1"/>
  <c r="D16" i="1"/>
  <c r="I17" i="1"/>
  <c r="G22" i="1"/>
  <c r="H22" i="1" s="1"/>
  <c r="G21" i="1"/>
  <c r="H21" i="1" s="1"/>
  <c r="D20" i="1"/>
  <c r="G20" i="1" s="1"/>
  <c r="H20" i="1" s="1"/>
  <c r="K20" i="1" s="1"/>
  <c r="D23" i="1"/>
  <c r="G23" i="1" s="1"/>
  <c r="H23" i="1" s="1"/>
  <c r="D21" i="3"/>
  <c r="G21" i="3" s="1"/>
  <c r="H21" i="3" s="1"/>
  <c r="D20" i="3"/>
  <c r="G20" i="3" s="1"/>
  <c r="H20" i="3" s="1"/>
  <c r="D19" i="3"/>
  <c r="G19" i="3" s="1"/>
  <c r="H19" i="3" s="1"/>
  <c r="K19" i="3" s="1"/>
  <c r="G9" i="1" l="1"/>
  <c r="H9" i="1" s="1"/>
  <c r="D12" i="1"/>
  <c r="G12" i="1" s="1"/>
  <c r="H12" i="1" s="1"/>
  <c r="K12" i="1" s="1"/>
  <c r="G16" i="1"/>
  <c r="H16" i="1" s="1"/>
  <c r="K16" i="1" s="1"/>
  <c r="F40" i="1"/>
  <c r="K21" i="3"/>
  <c r="F27" i="3"/>
  <c r="F26" i="3"/>
  <c r="K20" i="3"/>
  <c r="K8" i="3"/>
  <c r="K12" i="3" s="1"/>
  <c r="K14" i="3" s="1"/>
  <c r="K16" i="3" s="1"/>
  <c r="H12" i="3"/>
  <c r="H14" i="3" s="1"/>
  <c r="H16" i="3" s="1"/>
  <c r="F25" i="3" s="1"/>
  <c r="G14" i="1"/>
  <c r="K23" i="1"/>
  <c r="F28" i="1"/>
  <c r="K21" i="1"/>
  <c r="K22" i="1"/>
  <c r="F29" i="1"/>
  <c r="K8" i="1" l="1"/>
  <c r="K13" i="1" s="1"/>
  <c r="H13" i="1"/>
  <c r="H14" i="1"/>
  <c r="K14" i="1" s="1"/>
  <c r="F28" i="3"/>
  <c r="K15" i="1" l="1"/>
  <c r="K17" i="1" s="1"/>
  <c r="H15" i="1"/>
  <c r="H17" i="1" s="1"/>
  <c r="F27" i="1" s="1"/>
  <c r="F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 Huemmer (RW-D/G)</author>
    <author>stefanie.huemmer</author>
  </authors>
  <commentList>
    <comment ref="K7" authorId="0" shapeId="0" xr:uid="{00000000-0006-0000-0200-000001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A8" authorId="1" shapeId="0" xr:uid="{00000000-0006-0000-0200-000002000000}">
      <text>
        <r>
          <rPr>
            <b/>
            <sz val="8"/>
            <color indexed="10"/>
            <rFont val="Tahoma"/>
            <family val="2"/>
          </rPr>
          <t>blau hinterlegte Felder = 
mehrere Auswahlmöglichkeiten</t>
        </r>
      </text>
    </comment>
    <comment ref="D8" authorId="2" shapeId="0" xr:uid="{00000000-0006-0000-0200-000003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 xml:space="preserve">alle </t>
        </r>
        <r>
          <rPr>
            <sz val="8"/>
            <color indexed="10"/>
            <rFont val="Tahoma"/>
            <family val="2"/>
          </rPr>
          <t>Spalten übertragen.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stefanie.huemmer</author>
    <author>Stefanie Huemmer (RW-D/G)</author>
  </authors>
  <commentList>
    <comment ref="K7" authorId="0" shapeId="0" xr:uid="{00000000-0006-0000-0100-000001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D8" authorId="1" shapeId="0" xr:uid="{00000000-0006-0000-0100-000002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 xml:space="preserve">alle </t>
        </r>
        <r>
          <rPr>
            <sz val="8"/>
            <color indexed="10"/>
            <rFont val="Tahoma"/>
            <family val="2"/>
          </rPr>
          <t>Spalten übertragen.</t>
        </r>
      </text>
    </comment>
    <comment ref="A13" authorId="2" shapeId="0" xr:uid="{00000000-0006-0000-0100-000003000000}">
      <text>
        <r>
          <rPr>
            <b/>
            <sz val="8"/>
            <color indexed="10"/>
            <rFont val="Tahoma"/>
            <family val="2"/>
          </rPr>
          <t>blau hinterlegte Felder = 
mehrere Auswahlmöglichkeiten</t>
        </r>
      </text>
    </comment>
  </commentList>
</comments>
</file>

<file path=xl/sharedStrings.xml><?xml version="1.0" encoding="utf-8"?>
<sst xmlns="http://schemas.openxmlformats.org/spreadsheetml/2006/main" count="174" uniqueCount="65">
  <si>
    <t>%</t>
  </si>
  <si>
    <t>/m²</t>
  </si>
  <si>
    <t>l</t>
  </si>
  <si>
    <t>kg</t>
  </si>
  <si>
    <t>Preis Grundaufbau</t>
  </si>
  <si>
    <t>Systempreis incl. Egalisationsanstrich</t>
  </si>
  <si>
    <t>Bedarf/m²           ca.</t>
  </si>
  <si>
    <t>Rabatt-satz</t>
  </si>
  <si>
    <t>Gesamt €</t>
  </si>
  <si>
    <t>Zeitauf-wand</t>
  </si>
  <si>
    <t>Lohn + Material</t>
  </si>
  <si>
    <t>min</t>
  </si>
  <si>
    <t>/je</t>
  </si>
  <si>
    <t>Zubehör</t>
  </si>
  <si>
    <t>m</t>
  </si>
  <si>
    <t>/m</t>
  </si>
  <si>
    <t>m²</t>
  </si>
  <si>
    <t>St.</t>
  </si>
  <si>
    <t>/St.</t>
  </si>
  <si>
    <t>Rajasil Trennvlies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</si>
  <si>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</si>
  <si>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</si>
  <si>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</si>
  <si>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</si>
  <si>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</si>
  <si>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HECK Gewebepfeile</t>
  </si>
  <si>
    <t>HECK Armierungsgewebe fein</t>
  </si>
  <si>
    <r>
      <t xml:space="preserve">Preis inkl. Oberputz </t>
    </r>
    <r>
      <rPr>
        <b/>
        <sz val="8"/>
        <rFont val="Arial"/>
        <family val="2"/>
      </rPr>
      <t>(nur optional)</t>
    </r>
  </si>
  <si>
    <t>Dämmputzträgermatte "Welnet"      30 mm</t>
  </si>
  <si>
    <t>HECK Anputzleiste mini mit Gewebe</t>
  </si>
  <si>
    <t>Materialkosten</t>
  </si>
  <si>
    <t>Wandfläche</t>
  </si>
  <si>
    <t>Leibungen</t>
  </si>
  <si>
    <t>lfm</t>
  </si>
  <si>
    <t>Gewebepfeile</t>
  </si>
  <si>
    <t>Stück</t>
  </si>
  <si>
    <t>Materialbedarf</t>
  </si>
  <si>
    <t>HECK Anputzleiste mini mit Gewebe   2,4 m</t>
  </si>
  <si>
    <t>Dämmputzträgermatte "Welnet"      20 mm</t>
  </si>
  <si>
    <t>Netto
€</t>
  </si>
  <si>
    <t>Hochleistungsdämmputz mit Putzträger Welnet</t>
  </si>
  <si>
    <t>Hochleistungsdämmputz  mit Spritzbewurf</t>
  </si>
  <si>
    <t>HECK AERO iP WA, 
50 mm dick</t>
  </si>
  <si>
    <t>HECK AERO iP WA</t>
  </si>
  <si>
    <t>HECK AERO iP WA, 
20 mm dick</t>
  </si>
  <si>
    <t>HECK AERO iP WA, 
30 mm dick</t>
  </si>
  <si>
    <t>HECK AERO iP WA, 
40 mm dick</t>
  </si>
  <si>
    <t>HECK Befestigungselement WB 60</t>
  </si>
  <si>
    <t>(Oberputz)</t>
  </si>
  <si>
    <t>Rajasil SPB (Spritzbewurf) netzförmig</t>
  </si>
  <si>
    <t>HECK AGG (Armierungsgewebe fein)</t>
  </si>
  <si>
    <t>Rajasil SPB (Spritzbewurf)</t>
  </si>
  <si>
    <t>HECK SIF (Silikat-Fassadenfarbe) weiß</t>
  </si>
  <si>
    <t>HECK SIF (Silikat-Fassadenfarbe) farbig (HBW 100-70)</t>
  </si>
  <si>
    <t>Rajasil FAS (Fassadenspachtel)</t>
  </si>
  <si>
    <t>HECK ED WP (Waschelputz fein) weiß</t>
  </si>
  <si>
    <t>HECK ED WP (Waschelputz fein) farbig (HBW 100-70)</t>
  </si>
  <si>
    <t>HECK TG W PLUS( Tiefengrund W Plus)</t>
  </si>
  <si>
    <t>HECK SILCO FF (Silicon-Fassadenfinish) weiß</t>
  </si>
  <si>
    <t>HECK SILCO FF (Silicon-Fassadenfinish) farbig (HBW 100-70)</t>
  </si>
  <si>
    <t>HECK TG W PLUS   
(Tiefengrund W PLUS)</t>
  </si>
  <si>
    <t>Listenpreis 2025 
€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</si>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</sst>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"/>
    <numFmt numFmtId="166" formatCode="#,##0.00\ \€"/>
    <numFmt numFmtId="167" formatCode="0\ &quot;Sack&quot;"/>
    <numFmt numFmtId="168" formatCode="0\ &quot;Rollen&quot;"/>
    <numFmt numFmtId="169" formatCode="0\ &quot;Gebinde&quot;"/>
    <numFmt numFmtId="170" formatCode="0\ &quot;Stück&quot;"/>
    <numFmt numFmtId="171" formatCode="0\ &quot;Karton&quot;"/>
  </numFmts>
  <fonts count="17" x14ac:knownFonts="1">
    <font>
      <sz val="10"/>
      <name val="Arial"/>
    </font>
    <font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sz val="9.5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6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 vertical="center" wrapText="1"/>
    </xf>
    <xf numFmtId="164" fontId="3" fillId="0" borderId="5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right" vertical="center"/>
    </xf>
    <xf numFmtId="1" fontId="3" fillId="0" borderId="9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 vertical="center"/>
    </xf>
    <xf numFmtId="0" fontId="3" fillId="0" borderId="0" xfId="0" applyFont="1"/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2" fontId="2" fillId="3" borderId="6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right" vertical="center"/>
    </xf>
    <xf numFmtId="1" fontId="2" fillId="3" borderId="9" xfId="0" applyNumberFormat="1" applyFont="1" applyFill="1" applyBorder="1" applyAlignment="1">
      <alignment horizontal="left" vertical="center"/>
    </xf>
    <xf numFmtId="164" fontId="2" fillId="3" borderId="11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2" fontId="3" fillId="0" borderId="10" xfId="0" applyNumberFormat="1" applyFont="1" applyBorder="1" applyAlignment="1">
      <alignment horizontal="center" vertical="center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right" vertical="center"/>
    </xf>
    <xf numFmtId="1" fontId="2" fillId="3" borderId="15" xfId="0" applyNumberFormat="1" applyFont="1" applyFill="1" applyBorder="1" applyAlignment="1">
      <alignment horizontal="left" vertical="center"/>
    </xf>
    <xf numFmtId="164" fontId="2" fillId="3" borderId="17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2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164" fontId="5" fillId="2" borderId="11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left" vertical="center" wrapText="1"/>
    </xf>
    <xf numFmtId="0" fontId="3" fillId="0" borderId="18" xfId="0" applyFont="1" applyBorder="1"/>
    <xf numFmtId="2" fontId="3" fillId="0" borderId="22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right" vertical="center"/>
    </xf>
    <xf numFmtId="1" fontId="3" fillId="0" borderId="23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right" vertical="center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right" vertical="center"/>
    </xf>
    <xf numFmtId="1" fontId="3" fillId="0" borderId="25" xfId="0" applyNumberFormat="1" applyFont="1" applyBorder="1" applyAlignment="1">
      <alignment horizontal="left" vertical="center"/>
    </xf>
    <xf numFmtId="164" fontId="3" fillId="0" borderId="17" xfId="1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6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 wrapText="1"/>
    </xf>
    <xf numFmtId="1" fontId="3" fillId="0" borderId="20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left"/>
    </xf>
    <xf numFmtId="0" fontId="15" fillId="0" borderId="0" xfId="0" applyFont="1"/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right" vertical="center" wrapText="1"/>
    </xf>
    <xf numFmtId="0" fontId="5" fillId="2" borderId="28" xfId="0" applyFont="1" applyFill="1" applyBorder="1" applyAlignment="1">
      <alignment horizontal="right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2" fontId="2" fillId="3" borderId="2" xfId="0" applyNumberFormat="1" applyFont="1" applyFill="1" applyBorder="1" applyAlignment="1">
      <alignment horizontal="center" vertical="center"/>
    </xf>
    <xf numFmtId="1" fontId="2" fillId="3" borderId="29" xfId="0" applyNumberFormat="1" applyFont="1" applyFill="1" applyBorder="1" applyAlignment="1">
      <alignment horizontal="left" vertical="center"/>
    </xf>
    <xf numFmtId="164" fontId="2" fillId="3" borderId="5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11" fillId="0" borderId="0" xfId="0" applyFont="1"/>
    <xf numFmtId="0" fontId="3" fillId="0" borderId="0" xfId="0" applyFont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22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4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 wrapText="1"/>
    </xf>
    <xf numFmtId="2" fontId="3" fillId="0" borderId="39" xfId="0" applyNumberFormat="1" applyFont="1" applyBorder="1" applyAlignment="1">
      <alignment horizontal="center" vertical="center" wrapText="1"/>
    </xf>
    <xf numFmtId="2" fontId="3" fillId="0" borderId="9" xfId="1" applyNumberFormat="1" applyFont="1" applyBorder="1" applyAlignment="1">
      <alignment horizontal="center" vertical="center"/>
    </xf>
    <xf numFmtId="2" fontId="3" fillId="3" borderId="9" xfId="1" applyNumberFormat="1" applyFont="1" applyFill="1" applyBorder="1" applyAlignment="1">
      <alignment horizontal="center" vertical="center"/>
    </xf>
    <xf numFmtId="2" fontId="3" fillId="0" borderId="8" xfId="1" applyNumberFormat="1" applyFont="1" applyBorder="1" applyAlignment="1">
      <alignment horizontal="center" vertical="center"/>
    </xf>
    <xf numFmtId="2" fontId="3" fillId="0" borderId="15" xfId="1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2" fontId="3" fillId="0" borderId="40" xfId="1" applyNumberFormat="1" applyFon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2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/>
    <xf numFmtId="0" fontId="2" fillId="3" borderId="30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right" vertical="center"/>
    </xf>
    <xf numFmtId="2" fontId="14" fillId="0" borderId="9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166" fontId="16" fillId="0" borderId="7" xfId="1" applyNumberFormat="1" applyFont="1" applyBorder="1" applyAlignment="1">
      <alignment horizontal="right" vertical="center"/>
    </xf>
    <xf numFmtId="166" fontId="16" fillId="0" borderId="8" xfId="1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/>
    </xf>
    <xf numFmtId="0" fontId="0" fillId="0" borderId="22" xfId="0" applyBorder="1"/>
    <xf numFmtId="170" fontId="3" fillId="0" borderId="22" xfId="0" applyNumberFormat="1" applyFont="1" applyBorder="1" applyAlignment="1">
      <alignment horizontal="right"/>
    </xf>
    <xf numFmtId="171" fontId="3" fillId="0" borderId="22" xfId="0" applyNumberFormat="1" applyFont="1" applyBorder="1" applyAlignment="1">
      <alignment horizontal="right"/>
    </xf>
    <xf numFmtId="2" fontId="14" fillId="0" borderId="7" xfId="0" applyNumberFormat="1" applyFont="1" applyBorder="1" applyAlignment="1">
      <alignment horizontal="right"/>
    </xf>
    <xf numFmtId="2" fontId="14" fillId="0" borderId="9" xfId="0" applyNumberFormat="1" applyFont="1" applyBorder="1" applyAlignment="1">
      <alignment horizontal="right"/>
    </xf>
    <xf numFmtId="2" fontId="14" fillId="0" borderId="8" xfId="0" applyNumberFormat="1" applyFont="1" applyBorder="1" applyAlignment="1">
      <alignment horizontal="center"/>
    </xf>
    <xf numFmtId="2" fontId="14" fillId="0" borderId="22" xfId="0" applyNumberFormat="1" applyFont="1" applyBorder="1" applyAlignment="1">
      <alignment horizontal="center"/>
    </xf>
    <xf numFmtId="7" fontId="16" fillId="0" borderId="7" xfId="1" applyNumberFormat="1" applyFont="1" applyBorder="1" applyAlignment="1">
      <alignment horizontal="right"/>
    </xf>
    <xf numFmtId="7" fontId="0" fillId="0" borderId="8" xfId="0" applyNumberFormat="1" applyBorder="1" applyAlignment="1">
      <alignment horizontal="right"/>
    </xf>
    <xf numFmtId="166" fontId="10" fillId="0" borderId="7" xfId="0" applyNumberFormat="1" applyFont="1" applyBorder="1" applyAlignment="1">
      <alignment horizontal="right"/>
    </xf>
    <xf numFmtId="166" fontId="10" fillId="0" borderId="8" xfId="0" applyNumberFormat="1" applyFont="1" applyBorder="1" applyAlignment="1">
      <alignment horizontal="right"/>
    </xf>
    <xf numFmtId="0" fontId="3" fillId="0" borderId="22" xfId="0" applyFont="1" applyBorder="1"/>
    <xf numFmtId="167" fontId="3" fillId="0" borderId="22" xfId="0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0" fillId="0" borderId="9" xfId="0" applyBorder="1"/>
    <xf numFmtId="0" fontId="0" fillId="0" borderId="8" xfId="0" applyBorder="1"/>
    <xf numFmtId="168" fontId="3" fillId="0" borderId="7" xfId="0" applyNumberFormat="1" applyFont="1" applyBorder="1" applyAlignment="1">
      <alignment horizontal="right"/>
    </xf>
    <xf numFmtId="168" fontId="3" fillId="0" borderId="8" xfId="0" applyNumberFormat="1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69" fontId="3" fillId="0" borderId="22" xfId="0" applyNumberFormat="1" applyFont="1" applyBorder="1" applyAlignment="1">
      <alignment horizontal="right"/>
    </xf>
    <xf numFmtId="14" fontId="3" fillId="0" borderId="22" xfId="0" applyNumberFormat="1" applyFont="1" applyBorder="1" applyAlignment="1">
      <alignment horizontal="left"/>
    </xf>
    <xf numFmtId="168" fontId="3" fillId="0" borderId="22" xfId="0" applyNumberFormat="1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/>
    <xf numFmtId="168" fontId="3" fillId="0" borderId="0" xfId="0" applyNumberFormat="1" applyFont="1" applyAlignment="1">
      <alignment horizontal="right"/>
    </xf>
    <xf numFmtId="0" fontId="0" fillId="0" borderId="0" xfId="0"/>
    <xf numFmtId="171" fontId="3" fillId="0" borderId="0" xfId="0" applyNumberFormat="1" applyFont="1" applyAlignment="1">
      <alignment horizontal="right"/>
    </xf>
    <xf numFmtId="171" fontId="0" fillId="0" borderId="0" xfId="0" applyNumberFormat="1" applyAlignment="1">
      <alignment horizontal="right"/>
    </xf>
    <xf numFmtId="167" fontId="3" fillId="0" borderId="0" xfId="0" applyNumberFormat="1" applyFont="1" applyAlignment="1">
      <alignment horizontal="right"/>
    </xf>
    <xf numFmtId="170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169" fontId="3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" fontId="3" fillId="0" borderId="29" xfId="0" applyNumberFormat="1" applyFont="1" applyBorder="1" applyAlignment="1">
      <alignment horizontal="right" vertical="center"/>
    </xf>
    <xf numFmtId="1" fontId="3" fillId="0" borderId="4" xfId="0" applyNumberFormat="1" applyFont="1" applyBorder="1" applyAlignment="1">
      <alignment horizontal="left" vertical="center"/>
    </xf>
    <xf numFmtId="166" fontId="3" fillId="0" borderId="5" xfId="1" applyNumberFormat="1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right" vertical="center"/>
    </xf>
    <xf numFmtId="1" fontId="3" fillId="0" borderId="41" xfId="0" applyNumberFormat="1" applyFont="1" applyBorder="1" applyAlignment="1">
      <alignment horizontal="left" vertical="center"/>
    </xf>
    <xf numFmtId="166" fontId="3" fillId="0" borderId="42" xfId="1" applyNumberFormat="1" applyFont="1" applyBorder="1" applyAlignment="1">
      <alignment horizontal="center" vertical="center"/>
    </xf>
    <xf numFmtId="0" fontId="15" fillId="0" borderId="0" xfId="0" applyFont="1" applyAlignme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4"/>
  <sheetViews>
    <sheetView showGridLines="0" workbookViewId="0">
      <selection activeCell="M20" sqref="M20"/>
    </sheetView>
  </sheetViews>
  <sheetFormatPr baseColWidth="10" defaultRowHeight="12.75" x14ac:dyDescent="0.2"/>
  <cols>
    <col min="1" max="1" width="30.28515625" customWidth="1"/>
    <col min="2" max="3" width="4.7109375" customWidth="1"/>
    <col min="4" max="4" width="5" customWidth="1"/>
    <col min="5" max="5" width="3.7109375" customWidth="1"/>
    <col min="6" max="6" width="10.7109375" customWidth="1"/>
    <col min="7" max="8" width="7.7109375" customWidth="1"/>
    <col min="9" max="10" width="4.7109375" customWidth="1"/>
    <col min="11" max="11" width="12.7109375" customWidth="1"/>
  </cols>
  <sheetData>
    <row r="1" spans="1:12" ht="14.1" customHeight="1" x14ac:dyDescent="0.2">
      <c r="A1" s="36"/>
    </row>
    <row r="2" spans="1:12" s="1" customFormat="1" ht="14.1" customHeight="1" x14ac:dyDescent="0.25">
      <c r="A2" s="37"/>
      <c r="B2" s="38"/>
      <c r="C2" s="38"/>
      <c r="D2" s="38"/>
      <c r="E2" s="38"/>
      <c r="F2" s="38"/>
      <c r="G2" s="39"/>
      <c r="H2" s="39"/>
      <c r="I2" s="39"/>
      <c r="J2" s="39"/>
      <c r="K2" s="39"/>
    </row>
    <row r="3" spans="1:12" s="1" customFormat="1" ht="14.1" customHeight="1" x14ac:dyDescent="0.25">
      <c r="A3" s="37"/>
      <c r="B3" s="38"/>
      <c r="C3" s="38"/>
      <c r="D3" s="38"/>
      <c r="E3" s="38"/>
      <c r="F3" s="38"/>
      <c r="G3" s="39"/>
      <c r="H3" s="39"/>
      <c r="I3" s="39"/>
      <c r="J3" s="39"/>
      <c r="K3" s="39"/>
    </row>
    <row r="4" spans="1:12" s="1" customFormat="1" ht="14.1" customHeight="1" x14ac:dyDescent="0.25">
      <c r="A4" s="37"/>
      <c r="B4" s="38"/>
      <c r="C4" s="38"/>
      <c r="D4" s="38"/>
      <c r="E4" s="38"/>
      <c r="F4" s="38"/>
      <c r="G4" s="39"/>
      <c r="H4" s="39"/>
      <c r="I4" s="39"/>
      <c r="J4" s="39"/>
      <c r="K4" s="39"/>
    </row>
    <row r="5" spans="1:12" s="1" customFormat="1" ht="14.1" customHeight="1" thickBot="1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/>
    </row>
    <row r="6" spans="1:12" s="1" customFormat="1" ht="24" customHeight="1" x14ac:dyDescent="0.2">
      <c r="A6" s="109" t="s">
        <v>40</v>
      </c>
      <c r="B6" s="111" t="s">
        <v>6</v>
      </c>
      <c r="C6" s="112"/>
      <c r="D6" s="115" t="s">
        <v>7</v>
      </c>
      <c r="E6" s="116"/>
      <c r="F6" s="119" t="s">
        <v>61</v>
      </c>
      <c r="G6" s="131" t="s">
        <v>39</v>
      </c>
      <c r="H6" s="127" t="s">
        <v>8</v>
      </c>
      <c r="I6" s="129" t="s">
        <v>9</v>
      </c>
      <c r="J6" s="130"/>
      <c r="K6" s="42" t="s">
        <v>10</v>
      </c>
    </row>
    <row r="7" spans="1:12" s="1" customFormat="1" ht="24" customHeight="1" x14ac:dyDescent="0.2">
      <c r="A7" s="110"/>
      <c r="B7" s="113"/>
      <c r="C7" s="114"/>
      <c r="D7" s="117"/>
      <c r="E7" s="118"/>
      <c r="F7" s="120"/>
      <c r="G7" s="132"/>
      <c r="H7" s="128"/>
      <c r="I7" s="43" t="s">
        <v>11</v>
      </c>
      <c r="J7" s="5" t="s">
        <v>1</v>
      </c>
      <c r="K7" s="44">
        <v>0</v>
      </c>
    </row>
    <row r="8" spans="1:12" s="1" customFormat="1" ht="29.25" customHeight="1" x14ac:dyDescent="0.2">
      <c r="A8" s="96" t="s">
        <v>38</v>
      </c>
      <c r="B8" s="75">
        <v>1.1000000000000001</v>
      </c>
      <c r="C8" s="9" t="s">
        <v>16</v>
      </c>
      <c r="D8" s="76">
        <v>0</v>
      </c>
      <c r="E8" s="2" t="s">
        <v>0</v>
      </c>
      <c r="F8" s="97">
        <f>VLOOKUP(A8,Tabelle1!A2:C3,3,0)</f>
        <v>21.89</v>
      </c>
      <c r="G8" s="77">
        <f>SUM(F8-F8*D8/100)</f>
        <v>21.89</v>
      </c>
      <c r="H8" s="13">
        <f>SUM(B8*G8)</f>
        <v>24.079000000000004</v>
      </c>
      <c r="I8" s="169">
        <v>16</v>
      </c>
      <c r="J8" s="170" t="s">
        <v>1</v>
      </c>
      <c r="K8" s="171">
        <f>SUM(H8+H9+(I8*K7))</f>
        <v>30.859000000000002</v>
      </c>
    </row>
    <row r="9" spans="1:12" s="1" customFormat="1" ht="27" customHeight="1" x14ac:dyDescent="0.2">
      <c r="A9" s="72" t="s">
        <v>47</v>
      </c>
      <c r="B9" s="75">
        <v>6</v>
      </c>
      <c r="C9" s="73" t="s">
        <v>17</v>
      </c>
      <c r="D9" s="76" t="str">
        <f>REPT(D8,1)</f>
        <v>0</v>
      </c>
      <c r="E9" s="2" t="s">
        <v>0</v>
      </c>
      <c r="F9" s="97">
        <v>1.1299999999999999</v>
      </c>
      <c r="G9" s="77">
        <f>SUM(F9-F9*D9/100)</f>
        <v>1.1299999999999999</v>
      </c>
      <c r="H9" s="13">
        <f>SUM(B9*G9)</f>
        <v>6.7799999999999994</v>
      </c>
      <c r="I9" s="172"/>
      <c r="J9" s="173"/>
      <c r="K9" s="174"/>
    </row>
    <row r="10" spans="1:12" s="1" customFormat="1" ht="27.75" customHeight="1" x14ac:dyDescent="0.2">
      <c r="A10" s="95" t="s">
        <v>45</v>
      </c>
      <c r="B10" s="8">
        <f>VLOOKUP(A10,Tabelle1!A17:B20,2,0)</f>
        <v>5.4</v>
      </c>
      <c r="C10" s="9" t="s">
        <v>3</v>
      </c>
      <c r="D10" s="76" t="str">
        <f>REPT(D8,1)</f>
        <v>0</v>
      </c>
      <c r="E10" s="2" t="s">
        <v>0</v>
      </c>
      <c r="F10" s="98">
        <v>44.84</v>
      </c>
      <c r="G10" s="3">
        <f>F10-F10*D10/100</f>
        <v>44.84</v>
      </c>
      <c r="H10" s="4">
        <f>B10*G10</f>
        <v>242.13600000000002</v>
      </c>
      <c r="I10" s="11">
        <v>32</v>
      </c>
      <c r="J10" s="5" t="s">
        <v>1</v>
      </c>
      <c r="K10" s="6">
        <f>SUM(H10+(I10*K7))</f>
        <v>242.13600000000002</v>
      </c>
    </row>
    <row r="11" spans="1:12" s="1" customFormat="1" ht="27.75" customHeight="1" x14ac:dyDescent="0.2">
      <c r="A11" s="7" t="s">
        <v>60</v>
      </c>
      <c r="B11" s="8">
        <v>0.4</v>
      </c>
      <c r="C11" s="9" t="s">
        <v>2</v>
      </c>
      <c r="D11" s="76" t="str">
        <f>REPT(D9,1)</f>
        <v>0</v>
      </c>
      <c r="E11" s="2" t="s">
        <v>0</v>
      </c>
      <c r="F11" s="98">
        <v>8.2200000000000006</v>
      </c>
      <c r="G11" s="3">
        <f>F11-F11*D11/100</f>
        <v>8.2200000000000006</v>
      </c>
      <c r="H11" s="4">
        <f>B11*G11</f>
        <v>3.2880000000000003</v>
      </c>
      <c r="I11" s="11">
        <v>4</v>
      </c>
      <c r="J11" s="5" t="s">
        <v>1</v>
      </c>
      <c r="K11" s="6">
        <f>SUM(H11+(I11*K7))</f>
        <v>3.2880000000000003</v>
      </c>
    </row>
    <row r="12" spans="1:12" s="1" customFormat="1" ht="23.25" customHeight="1" x14ac:dyDescent="0.2">
      <c r="A12" s="7" t="s">
        <v>54</v>
      </c>
      <c r="B12" s="8">
        <v>5</v>
      </c>
      <c r="C12" s="9" t="s">
        <v>3</v>
      </c>
      <c r="D12" s="76" t="str">
        <f>REPT(D9,1)</f>
        <v>0</v>
      </c>
      <c r="E12" s="2" t="s">
        <v>0</v>
      </c>
      <c r="F12" s="98">
        <v>1.38</v>
      </c>
      <c r="G12" s="12">
        <f>F12-F12*D12/100</f>
        <v>1.38</v>
      </c>
      <c r="H12" s="13">
        <f>B12*G12</f>
        <v>6.8999999999999995</v>
      </c>
      <c r="I12" s="11">
        <v>13</v>
      </c>
      <c r="J12" s="14" t="s">
        <v>1</v>
      </c>
      <c r="K12" s="89">
        <f>SUM(H12+(I12*K7))</f>
        <v>6.8999999999999995</v>
      </c>
    </row>
    <row r="13" spans="1:12" s="1" customFormat="1" ht="17.100000000000001" customHeight="1" x14ac:dyDescent="0.2">
      <c r="A13" s="16" t="s">
        <v>4</v>
      </c>
      <c r="B13" s="17"/>
      <c r="C13" s="18"/>
      <c r="D13" s="19"/>
      <c r="E13" s="18"/>
      <c r="F13" s="99"/>
      <c r="G13" s="20"/>
      <c r="H13" s="21">
        <f>ROUND(SUM(H8:H10),2)</f>
        <v>273</v>
      </c>
      <c r="I13" s="22"/>
      <c r="J13" s="23"/>
      <c r="K13" s="24">
        <f>ROUND(SUM(K8:K10),2)</f>
        <v>273</v>
      </c>
    </row>
    <row r="14" spans="1:12" s="66" customFormat="1" ht="25.5" x14ac:dyDescent="0.2">
      <c r="A14" s="95" t="s">
        <v>55</v>
      </c>
      <c r="B14" s="8">
        <f>VLOOKUP(A14,Tabelle1!A:B,2,0)</f>
        <v>4</v>
      </c>
      <c r="C14" s="9" t="s">
        <v>3</v>
      </c>
      <c r="D14" s="76" t="str">
        <f>REPT(D8,1)</f>
        <v>0</v>
      </c>
      <c r="E14" s="2" t="s">
        <v>0</v>
      </c>
      <c r="F14" s="100">
        <f>VLOOKUP(A14,Tabelle1!A:C,3,0)</f>
        <v>2.81</v>
      </c>
      <c r="G14" s="12">
        <f>F14-F14*D14/100</f>
        <v>2.81</v>
      </c>
      <c r="H14" s="13">
        <f>B14*G14</f>
        <v>11.24</v>
      </c>
      <c r="I14" s="11">
        <v>13</v>
      </c>
      <c r="J14" s="14" t="s">
        <v>1</v>
      </c>
      <c r="K14" s="89">
        <f>SUM(H14+(I14*K7))</f>
        <v>11.24</v>
      </c>
      <c r="L14" s="88"/>
    </row>
    <row r="15" spans="1:12" s="1" customFormat="1" ht="17.100000000000001" customHeight="1" x14ac:dyDescent="0.2">
      <c r="A15" s="16" t="s">
        <v>27</v>
      </c>
      <c r="B15" s="17"/>
      <c r="C15" s="18"/>
      <c r="D15" s="19"/>
      <c r="E15" s="79"/>
      <c r="F15" s="99"/>
      <c r="G15" s="80"/>
      <c r="H15" s="21">
        <f>ROUND(SUM(H13:H14),2)</f>
        <v>284.24</v>
      </c>
      <c r="I15" s="22"/>
      <c r="J15" s="81"/>
      <c r="K15" s="82">
        <f>ROUND(SUM(K13:K14),2)</f>
        <v>284.24</v>
      </c>
    </row>
    <row r="16" spans="1:12" s="1" customFormat="1" ht="25.5" x14ac:dyDescent="0.2">
      <c r="A16" s="94" t="s">
        <v>53</v>
      </c>
      <c r="B16" s="25">
        <f>VLOOKUP(A16,Tabelle1!A11:B14,2,0)</f>
        <v>0.5</v>
      </c>
      <c r="C16" s="9" t="s">
        <v>2</v>
      </c>
      <c r="D16" s="10" t="str">
        <f>REPT(D8,1)</f>
        <v>0</v>
      </c>
      <c r="E16" s="2" t="s">
        <v>0</v>
      </c>
      <c r="F16" s="98">
        <f>VLOOKUP(A16,Tabelle1!A11:C14,3,0)</f>
        <v>17.55</v>
      </c>
      <c r="G16" s="3">
        <f>F16-F16*D16/100</f>
        <v>17.55</v>
      </c>
      <c r="H16" s="26">
        <f>B16*G16</f>
        <v>8.7750000000000004</v>
      </c>
      <c r="I16" s="11">
        <v>11</v>
      </c>
      <c r="J16" s="5" t="s">
        <v>1</v>
      </c>
      <c r="K16" s="6">
        <f>SUM(H16+(I16*K7))</f>
        <v>8.7750000000000004</v>
      </c>
    </row>
    <row r="17" spans="1:11" s="1" customFormat="1" ht="26.25" thickBot="1" x14ac:dyDescent="0.25">
      <c r="A17" s="27" t="s">
        <v>5</v>
      </c>
      <c r="B17" s="28"/>
      <c r="C17" s="29"/>
      <c r="D17" s="28"/>
      <c r="E17" s="29"/>
      <c r="F17" s="30"/>
      <c r="G17" s="31"/>
      <c r="H17" s="32">
        <f>ROUND(SUM(H15:H16),2)</f>
        <v>293.02</v>
      </c>
      <c r="I17" s="33">
        <f>SUM(I8:I16)</f>
        <v>89</v>
      </c>
      <c r="J17" s="34" t="s">
        <v>1</v>
      </c>
      <c r="K17" s="35">
        <f>ROUND(SUM(K15:K16),2)</f>
        <v>293.02</v>
      </c>
    </row>
    <row r="18" spans="1:11" ht="13.5" thickBot="1" x14ac:dyDescent="0.25"/>
    <row r="19" spans="1:11" ht="24" customHeight="1" x14ac:dyDescent="0.2">
      <c r="A19" s="45" t="s">
        <v>13</v>
      </c>
      <c r="B19" s="46"/>
      <c r="C19" s="47"/>
      <c r="D19" s="47"/>
      <c r="E19" s="47"/>
      <c r="F19" s="47"/>
      <c r="G19" s="48"/>
      <c r="H19" s="48"/>
      <c r="I19" s="69" t="s">
        <v>11</v>
      </c>
      <c r="J19" s="49" t="s">
        <v>12</v>
      </c>
      <c r="K19" s="50"/>
    </row>
    <row r="20" spans="1:11" ht="30.75" customHeight="1" x14ac:dyDescent="0.2">
      <c r="A20" s="7" t="s">
        <v>50</v>
      </c>
      <c r="B20" s="8">
        <v>1.1000000000000001</v>
      </c>
      <c r="C20" s="9" t="s">
        <v>16</v>
      </c>
      <c r="D20" s="10" t="str">
        <f>REPT(D8,1)</f>
        <v>0</v>
      </c>
      <c r="E20" s="9" t="s">
        <v>0</v>
      </c>
      <c r="F20" s="100">
        <v>2.5</v>
      </c>
      <c r="G20" s="12">
        <f>F20-F20*D20/100</f>
        <v>2.5</v>
      </c>
      <c r="H20" s="90">
        <f>B20*G20</f>
        <v>2.75</v>
      </c>
      <c r="I20" s="11">
        <v>6</v>
      </c>
      <c r="J20" s="14" t="s">
        <v>1</v>
      </c>
      <c r="K20" s="89">
        <f>SUM(H20+(I20*K7))</f>
        <v>2.75</v>
      </c>
    </row>
    <row r="21" spans="1:11" ht="27" customHeight="1" x14ac:dyDescent="0.2">
      <c r="A21" s="7" t="s">
        <v>29</v>
      </c>
      <c r="B21" s="25">
        <v>1</v>
      </c>
      <c r="C21" s="9" t="s">
        <v>14</v>
      </c>
      <c r="D21" s="10" t="str">
        <f>REPT(D8,1)</f>
        <v>0</v>
      </c>
      <c r="E21" s="9" t="s">
        <v>0</v>
      </c>
      <c r="F21" s="98">
        <v>5.2</v>
      </c>
      <c r="G21" s="3">
        <f>F21-F21*D21/100</f>
        <v>5.2</v>
      </c>
      <c r="H21" s="51">
        <f>PRODUCT(B21,G21)</f>
        <v>5.2</v>
      </c>
      <c r="I21" s="53">
        <v>5</v>
      </c>
      <c r="J21" s="52" t="s">
        <v>15</v>
      </c>
      <c r="K21" s="6">
        <f>SUM(H21+(I21*K7))</f>
        <v>5.2</v>
      </c>
    </row>
    <row r="22" spans="1:11" ht="24" customHeight="1" x14ac:dyDescent="0.2">
      <c r="A22" s="7" t="s">
        <v>25</v>
      </c>
      <c r="B22" s="25">
        <v>1</v>
      </c>
      <c r="C22" s="9" t="s">
        <v>17</v>
      </c>
      <c r="D22" s="10" t="str">
        <f>REPT(D8,1)</f>
        <v>0</v>
      </c>
      <c r="E22" s="9" t="s">
        <v>0</v>
      </c>
      <c r="F22" s="105">
        <v>2.33</v>
      </c>
      <c r="G22" s="3">
        <f>F22-F22*D22/100</f>
        <v>2.33</v>
      </c>
      <c r="H22" s="51">
        <f>PRODUCT(B22,G22)</f>
        <v>2.33</v>
      </c>
      <c r="I22" s="53">
        <v>2</v>
      </c>
      <c r="J22" s="54" t="s">
        <v>18</v>
      </c>
      <c r="K22" s="6">
        <f>SUM(H22+(I22*K7))</f>
        <v>2.33</v>
      </c>
    </row>
    <row r="23" spans="1:11" ht="24" customHeight="1" thickBot="1" x14ac:dyDescent="0.25">
      <c r="A23" s="55" t="s">
        <v>19</v>
      </c>
      <c r="B23" s="56">
        <v>1.1000000000000001</v>
      </c>
      <c r="C23" s="57" t="s">
        <v>14</v>
      </c>
      <c r="D23" s="58" t="str">
        <f>REPT(D8,1)</f>
        <v>0</v>
      </c>
      <c r="E23" s="57" t="s">
        <v>0</v>
      </c>
      <c r="F23" s="104">
        <v>8.69</v>
      </c>
      <c r="G23" s="59">
        <f>F23-F23*D23/100</f>
        <v>8.69</v>
      </c>
      <c r="H23" s="60">
        <f>PRODUCT(B23,G23)</f>
        <v>9.5590000000000011</v>
      </c>
      <c r="I23" s="61">
        <v>1</v>
      </c>
      <c r="J23" s="62" t="s">
        <v>1</v>
      </c>
      <c r="K23" s="63">
        <f>SUM(H23+(I23*K7))</f>
        <v>9.5590000000000011</v>
      </c>
    </row>
    <row r="24" spans="1:11" x14ac:dyDescent="0.2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</row>
    <row r="25" spans="1:11" x14ac:dyDescent="0.2">
      <c r="A25" s="91" t="s">
        <v>30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x14ac:dyDescent="0.2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 x14ac:dyDescent="0.2">
      <c r="A27" s="92" t="s">
        <v>31</v>
      </c>
      <c r="B27" s="121">
        <v>0</v>
      </c>
      <c r="C27" s="122"/>
      <c r="D27" s="123" t="s">
        <v>16</v>
      </c>
      <c r="E27" s="124"/>
      <c r="F27" s="125">
        <f>SUM((H23+H17+H20)*B27)</f>
        <v>0</v>
      </c>
      <c r="G27" s="126"/>
      <c r="H27" s="15"/>
      <c r="I27" s="15"/>
      <c r="J27" s="15"/>
      <c r="K27" s="15"/>
    </row>
    <row r="28" spans="1:11" x14ac:dyDescent="0.2">
      <c r="A28" s="92" t="s">
        <v>32</v>
      </c>
      <c r="B28" s="121">
        <v>0</v>
      </c>
      <c r="C28" s="122"/>
      <c r="D28" s="123" t="s">
        <v>33</v>
      </c>
      <c r="E28" s="124"/>
      <c r="F28" s="125">
        <f>SUM(H21*B28)</f>
        <v>0</v>
      </c>
      <c r="G28" s="126"/>
      <c r="H28" s="15"/>
      <c r="I28" s="15"/>
      <c r="J28" s="15"/>
      <c r="K28" s="15"/>
    </row>
    <row r="29" spans="1:11" x14ac:dyDescent="0.2">
      <c r="A29" s="93" t="s">
        <v>34</v>
      </c>
      <c r="B29" s="137">
        <v>0</v>
      </c>
      <c r="C29" s="138"/>
      <c r="D29" s="139" t="s">
        <v>35</v>
      </c>
      <c r="E29" s="140"/>
      <c r="F29" s="141">
        <f>SUM(H22*B29)</f>
        <v>0</v>
      </c>
      <c r="G29" s="142"/>
      <c r="H29" s="15"/>
      <c r="I29" s="15"/>
      <c r="J29" s="15"/>
      <c r="K29" s="15"/>
    </row>
    <row r="30" spans="1:11" x14ac:dyDescent="0.2">
      <c r="A30" s="84"/>
      <c r="B30" s="84"/>
      <c r="C30" s="64"/>
      <c r="D30" s="64"/>
      <c r="E30" s="64"/>
      <c r="F30" s="143">
        <f>SUM(F27:G29)</f>
        <v>0</v>
      </c>
      <c r="G30" s="144"/>
      <c r="H30" s="15"/>
      <c r="I30" s="15"/>
      <c r="J30" s="15"/>
      <c r="K30" s="15"/>
    </row>
    <row r="31" spans="1:11" x14ac:dyDescent="0.2">
      <c r="A31" s="64"/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86" t="s">
        <v>36</v>
      </c>
      <c r="B32" s="83"/>
      <c r="C32" s="15"/>
      <c r="D32" s="15"/>
      <c r="E32" s="15"/>
      <c r="F32" s="67"/>
      <c r="G32" s="67"/>
      <c r="H32" s="64"/>
      <c r="I32" s="64"/>
      <c r="J32" s="64"/>
      <c r="K32" s="64"/>
    </row>
    <row r="33" spans="1:16" x14ac:dyDescent="0.2">
      <c r="A33" s="83"/>
      <c r="B33" s="83"/>
      <c r="C33" s="15"/>
      <c r="D33" s="15"/>
      <c r="E33" s="15"/>
      <c r="F33" s="67"/>
      <c r="G33" s="67"/>
      <c r="H33" s="64"/>
      <c r="I33" s="64"/>
      <c r="J33" s="64"/>
      <c r="K33" s="64"/>
    </row>
    <row r="34" spans="1:16" x14ac:dyDescent="0.2">
      <c r="A34" s="133" t="str">
        <f>A8</f>
        <v>Dämmputzträgermatte "Welnet"      20 mm</v>
      </c>
      <c r="B34" s="134"/>
      <c r="C34" s="134"/>
      <c r="D34" s="134"/>
      <c r="E34" s="134"/>
      <c r="F34" s="135">
        <f>ROUNDUP(((B8*B27)/2.1),0)</f>
        <v>0</v>
      </c>
      <c r="G34" s="135"/>
      <c r="H34" s="64"/>
      <c r="I34" s="64"/>
      <c r="J34" s="64"/>
      <c r="K34" s="64"/>
    </row>
    <row r="35" spans="1:16" x14ac:dyDescent="0.2">
      <c r="A35" s="133" t="s">
        <v>47</v>
      </c>
      <c r="B35" s="134"/>
      <c r="C35" s="134"/>
      <c r="D35" s="134"/>
      <c r="E35" s="134"/>
      <c r="F35" s="136">
        <f>ROUNDUP((B9*B27)/250,0)</f>
        <v>0</v>
      </c>
      <c r="G35" s="136"/>
      <c r="H35" s="64"/>
      <c r="I35" s="64"/>
      <c r="J35" s="64"/>
      <c r="K35" s="64"/>
    </row>
    <row r="36" spans="1:16" x14ac:dyDescent="0.2">
      <c r="A36" s="133" t="s">
        <v>43</v>
      </c>
      <c r="B36" s="145"/>
      <c r="C36" s="145"/>
      <c r="D36" s="145"/>
      <c r="E36" s="145"/>
      <c r="F36" s="146">
        <f>ROUNDUP((B10*B27)/7,0)</f>
        <v>0</v>
      </c>
      <c r="G36" s="146"/>
      <c r="H36" s="64"/>
      <c r="I36" s="64"/>
      <c r="J36" s="64"/>
      <c r="K36" s="64"/>
    </row>
    <row r="37" spans="1:16" x14ac:dyDescent="0.2">
      <c r="A37" s="147" t="s">
        <v>57</v>
      </c>
      <c r="B37" s="148"/>
      <c r="C37" s="148"/>
      <c r="D37" s="148"/>
      <c r="E37" s="149"/>
      <c r="F37" s="154">
        <f>ROUNDUP((B11*B27)/10,0)</f>
        <v>0</v>
      </c>
      <c r="G37" s="154"/>
      <c r="H37" s="64"/>
      <c r="I37" s="64"/>
      <c r="J37" s="64"/>
      <c r="K37" s="64"/>
    </row>
    <row r="38" spans="1:16" x14ac:dyDescent="0.2">
      <c r="A38" s="147" t="str">
        <f>A12</f>
        <v>Rajasil FAS (Fassadenspachtel)</v>
      </c>
      <c r="B38" s="152"/>
      <c r="C38" s="152"/>
      <c r="D38" s="152"/>
      <c r="E38" s="153"/>
      <c r="F38" s="146">
        <f>ROUNDUP((B12*B27)/25,0)</f>
        <v>0</v>
      </c>
      <c r="G38" s="146"/>
      <c r="H38" s="65"/>
      <c r="I38" s="64"/>
      <c r="J38" s="64"/>
      <c r="K38" s="64"/>
    </row>
    <row r="39" spans="1:16" x14ac:dyDescent="0.2">
      <c r="A39" s="133" t="str">
        <f>A14</f>
        <v>HECK ED WP (Waschelputz fein) weiß</v>
      </c>
      <c r="B39" s="145"/>
      <c r="C39" s="145"/>
      <c r="D39" s="145"/>
      <c r="E39" s="145"/>
      <c r="F39" s="146">
        <f>VLOOKUP(A39,Tabelle1!A6:E7,4,0)</f>
        <v>0</v>
      </c>
      <c r="G39" s="146"/>
      <c r="H39" s="65" t="s">
        <v>48</v>
      </c>
      <c r="I39" s="64"/>
      <c r="J39" s="64"/>
      <c r="K39" s="64"/>
    </row>
    <row r="40" spans="1:16" x14ac:dyDescent="0.2">
      <c r="A40" s="147" t="str">
        <f>A16</f>
        <v>HECK SIF (Silikat-Fassadenfarbe) farbig (HBW 100-70)</v>
      </c>
      <c r="B40" s="148"/>
      <c r="C40" s="148"/>
      <c r="D40" s="148"/>
      <c r="E40" s="149"/>
      <c r="F40" s="154">
        <f>VLOOKUP(A40,Tabelle1!A:D,4,0)</f>
        <v>0</v>
      </c>
      <c r="G40" s="154"/>
      <c r="H40" s="64"/>
      <c r="I40" s="64"/>
      <c r="J40" s="64"/>
      <c r="K40" s="64"/>
    </row>
    <row r="41" spans="1:16" x14ac:dyDescent="0.2">
      <c r="A41" s="147" t="s">
        <v>26</v>
      </c>
      <c r="B41" s="148"/>
      <c r="C41" s="148"/>
      <c r="D41" s="148"/>
      <c r="E41" s="149"/>
      <c r="F41" s="150">
        <f>ROUNDUP((B27*B20)/55,0)</f>
        <v>0</v>
      </c>
      <c r="G41" s="151"/>
      <c r="H41" s="64"/>
      <c r="I41" s="64"/>
      <c r="J41" s="64"/>
      <c r="K41" s="64"/>
    </row>
    <row r="42" spans="1:16" x14ac:dyDescent="0.2">
      <c r="A42" s="155" t="s">
        <v>37</v>
      </c>
      <c r="B42" s="145"/>
      <c r="C42" s="145"/>
      <c r="D42" s="145"/>
      <c r="E42" s="145"/>
      <c r="F42" s="135">
        <f>ROUNDUP((B21*B28)/2.4,0)</f>
        <v>0</v>
      </c>
      <c r="G42" s="135"/>
    </row>
    <row r="43" spans="1:16" x14ac:dyDescent="0.2">
      <c r="A43" s="155" t="s">
        <v>25</v>
      </c>
      <c r="B43" s="145"/>
      <c r="C43" s="145"/>
      <c r="D43" s="145"/>
      <c r="E43" s="145"/>
      <c r="F43" s="136">
        <f>ROUNDUP((B22*B29)/100,0)</f>
        <v>0</v>
      </c>
      <c r="G43" s="136"/>
    </row>
    <row r="44" spans="1:16" x14ac:dyDescent="0.2">
      <c r="A44" s="155" t="s">
        <v>19</v>
      </c>
      <c r="B44" s="145"/>
      <c r="C44" s="145"/>
      <c r="D44" s="145"/>
      <c r="E44" s="145"/>
      <c r="F44" s="156">
        <f>ROUNDUP((B23*B27)/33,0)</f>
        <v>0</v>
      </c>
      <c r="G44" s="156"/>
    </row>
    <row r="45" spans="1:16" x14ac:dyDescent="0.2">
      <c r="A45" s="64"/>
      <c r="B45" s="65"/>
      <c r="C45" s="65"/>
      <c r="D45" s="65"/>
      <c r="E45" s="65"/>
      <c r="F45" s="65"/>
      <c r="G45" s="65"/>
      <c r="H45" s="65"/>
      <c r="I45" s="65"/>
      <c r="J45" s="65"/>
      <c r="K45" s="65"/>
    </row>
    <row r="46" spans="1:16" x14ac:dyDescent="0.2">
      <c r="A46" s="64"/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6" s="71" customFormat="1" ht="11.25" x14ac:dyDescent="0.2">
      <c r="A47" s="84" t="s">
        <v>62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</row>
    <row r="48" spans="1:16" s="71" customFormat="1" ht="11.25" x14ac:dyDescent="0.2">
      <c r="A48" s="84" t="s">
        <v>63</v>
      </c>
      <c r="B48" s="70"/>
    </row>
    <row r="49" spans="1:2" s="71" customFormat="1" ht="11.25" x14ac:dyDescent="0.2">
      <c r="A49" s="84" t="s">
        <v>64</v>
      </c>
      <c r="B49" s="70"/>
    </row>
    <row r="50" spans="1:2" s="71" customFormat="1" ht="11.25" x14ac:dyDescent="0.2">
      <c r="A50" s="84" t="s">
        <v>20</v>
      </c>
      <c r="B50" s="70"/>
    </row>
    <row r="51" spans="1:2" s="71" customFormat="1" ht="11.25" x14ac:dyDescent="0.2">
      <c r="A51" s="64" t="s">
        <v>21</v>
      </c>
      <c r="B51" s="70"/>
    </row>
    <row r="52" spans="1:2" s="71" customFormat="1" ht="11.25" x14ac:dyDescent="0.2">
      <c r="A52" s="84" t="s">
        <v>22</v>
      </c>
      <c r="B52" s="70"/>
    </row>
    <row r="53" spans="1:2" s="71" customFormat="1" ht="11.25" x14ac:dyDescent="0.2">
      <c r="A53" s="84" t="s">
        <v>23</v>
      </c>
      <c r="B53" s="70"/>
    </row>
    <row r="54" spans="1:2" x14ac:dyDescent="0.2">
      <c r="A54" s="84" t="s">
        <v>24</v>
      </c>
    </row>
  </sheetData>
  <mergeCells count="42">
    <mergeCell ref="I8:I9"/>
    <mergeCell ref="J8:J9"/>
    <mergeCell ref="K8:K9"/>
    <mergeCell ref="A44:E44"/>
    <mergeCell ref="F44:G44"/>
    <mergeCell ref="A40:E40"/>
    <mergeCell ref="F40:G40"/>
    <mergeCell ref="A42:E42"/>
    <mergeCell ref="F42:G42"/>
    <mergeCell ref="A43:E43"/>
    <mergeCell ref="F43:G43"/>
    <mergeCell ref="A39:E39"/>
    <mergeCell ref="F39:G39"/>
    <mergeCell ref="A41:E41"/>
    <mergeCell ref="F41:G41"/>
    <mergeCell ref="A36:E36"/>
    <mergeCell ref="F36:G36"/>
    <mergeCell ref="A38:E38"/>
    <mergeCell ref="F38:G38"/>
    <mergeCell ref="A37:E37"/>
    <mergeCell ref="F37:G37"/>
    <mergeCell ref="A35:E35"/>
    <mergeCell ref="F35:G35"/>
    <mergeCell ref="B29:C29"/>
    <mergeCell ref="D29:E29"/>
    <mergeCell ref="F29:G29"/>
    <mergeCell ref="F30:G30"/>
    <mergeCell ref="A6:A7"/>
    <mergeCell ref="B6:C7"/>
    <mergeCell ref="D6:E7"/>
    <mergeCell ref="F6:F7"/>
    <mergeCell ref="B27:C27"/>
    <mergeCell ref="D27:E27"/>
    <mergeCell ref="F27:G27"/>
    <mergeCell ref="B28:C28"/>
    <mergeCell ref="D28:E28"/>
    <mergeCell ref="F28:G28"/>
    <mergeCell ref="H6:H7"/>
    <mergeCell ref="I6:J6"/>
    <mergeCell ref="G6:G7"/>
    <mergeCell ref="A34:E34"/>
    <mergeCell ref="F34:G34"/>
  </mergeCells>
  <phoneticPr fontId="0" type="noConversion"/>
  <pageMargins left="0.19685039370078741" right="0.47244094488188981" top="1.3385826771653544" bottom="0.59055118110236227" header="0.39370078740157483" footer="0.51181102362204722"/>
  <pageSetup paperSize="9" orientation="portrait" r:id="rId1"/>
  <headerFooter alignWithMargins="0">
    <oddHeader>&amp;L&amp;"Arial,Fett"&amp;14HECK AERO iP WA
Hochleistungsdämmputz für Aussen&amp;R&amp;G</oddHeader>
  </headerFooter>
  <customProperties>
    <customPr name="_pios_id" r:id="rId2"/>
  </customProperties>
  <ignoredErrors>
    <ignoredError sqref="H13" formula="1"/>
  </ignoredError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Tabelle1!$A$1:$A$3</xm:f>
          </x14:formula1>
          <xm:sqref>A8</xm:sqref>
        </x14:dataValidation>
        <x14:dataValidation type="list" allowBlank="1" showInputMessage="1" showErrorMessage="1" xr:uid="{00000000-0002-0000-0200-000001000000}">
          <x14:formula1>
            <xm:f>Tabelle1!$A$11:$A$14</xm:f>
          </x14:formula1>
          <xm:sqref>A16</xm:sqref>
        </x14:dataValidation>
        <x14:dataValidation type="list" allowBlank="1" showInputMessage="1" showErrorMessage="1" xr:uid="{00000000-0002-0000-0200-000002000000}">
          <x14:formula1>
            <xm:f>Tabelle1!$A$17:$A$20</xm:f>
          </x14:formula1>
          <xm:sqref>A10</xm:sqref>
        </x14:dataValidation>
        <x14:dataValidation type="list" allowBlank="1" showInputMessage="1" showErrorMessage="1" xr:uid="{00000000-0002-0000-0200-000003000000}">
          <x14:formula1>
            <xm:f>Tabelle1!$A$6:$A$8</xm:f>
          </x14:formula1>
          <xm:sqref>A14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"/>
  <sheetViews>
    <sheetView showGridLines="0" tabSelected="1" workbookViewId="0">
      <selection activeCell="K24" sqref="K24"/>
    </sheetView>
  </sheetViews>
  <sheetFormatPr baseColWidth="10" defaultRowHeight="12.75" x14ac:dyDescent="0.2"/>
  <cols>
    <col min="1" max="1" width="30.28515625" customWidth="1"/>
    <col min="2" max="3" width="4.7109375" customWidth="1"/>
    <col min="4" max="4" width="4.28515625" customWidth="1"/>
    <col min="5" max="5" width="3.7109375" customWidth="1"/>
    <col min="6" max="6" width="10.7109375" customWidth="1"/>
    <col min="7" max="8" width="7.7109375" customWidth="1"/>
    <col min="9" max="10" width="4.7109375" customWidth="1"/>
    <col min="11" max="11" width="12.7109375" customWidth="1"/>
  </cols>
  <sheetData>
    <row r="1" spans="1:12" ht="14.1" customHeight="1" x14ac:dyDescent="0.2">
      <c r="A1" s="36"/>
    </row>
    <row r="2" spans="1:12" s="1" customFormat="1" ht="14.1" customHeight="1" x14ac:dyDescent="0.25">
      <c r="A2" s="37"/>
      <c r="B2" s="38"/>
      <c r="C2" s="38"/>
      <c r="D2" s="38"/>
      <c r="E2" s="38"/>
      <c r="F2" s="38"/>
      <c r="G2" s="39"/>
      <c r="H2" s="39"/>
      <c r="I2" s="39"/>
      <c r="J2" s="39"/>
      <c r="K2" s="39"/>
    </row>
    <row r="3" spans="1:12" s="1" customFormat="1" ht="14.1" customHeight="1" x14ac:dyDescent="0.25">
      <c r="A3" s="37"/>
      <c r="B3" s="38"/>
      <c r="C3" s="38"/>
      <c r="D3" s="38"/>
      <c r="E3" s="38"/>
      <c r="F3" s="38"/>
      <c r="G3" s="39"/>
      <c r="H3" s="39"/>
      <c r="I3" s="39"/>
      <c r="J3" s="39"/>
      <c r="K3" s="39"/>
    </row>
    <row r="4" spans="1:12" s="1" customFormat="1" ht="14.1" customHeight="1" x14ac:dyDescent="0.25">
      <c r="A4" s="37"/>
      <c r="B4" s="38"/>
      <c r="C4" s="38"/>
      <c r="D4" s="38"/>
      <c r="E4" s="38"/>
      <c r="F4" s="38"/>
      <c r="G4" s="39"/>
      <c r="H4" s="39"/>
      <c r="I4" s="39"/>
      <c r="J4" s="39"/>
      <c r="K4" s="39"/>
    </row>
    <row r="5" spans="1:12" s="1" customFormat="1" ht="14.1" customHeight="1" thickBot="1" x14ac:dyDescent="0.25">
      <c r="A5" s="40"/>
      <c r="B5" s="41"/>
      <c r="C5" s="41"/>
      <c r="D5" s="41"/>
      <c r="E5" s="41"/>
      <c r="F5" s="41"/>
      <c r="G5" s="41"/>
      <c r="H5" s="41"/>
      <c r="I5" s="41"/>
      <c r="J5" s="41"/>
      <c r="K5"/>
    </row>
    <row r="6" spans="1:12" s="1" customFormat="1" ht="24" customHeight="1" x14ac:dyDescent="0.2">
      <c r="A6" s="109" t="s">
        <v>41</v>
      </c>
      <c r="B6" s="111" t="s">
        <v>6</v>
      </c>
      <c r="C6" s="112"/>
      <c r="D6" s="115" t="s">
        <v>7</v>
      </c>
      <c r="E6" s="116"/>
      <c r="F6" s="119" t="s">
        <v>61</v>
      </c>
      <c r="G6" s="131" t="s">
        <v>39</v>
      </c>
      <c r="H6" s="127" t="s">
        <v>8</v>
      </c>
      <c r="I6" s="129" t="s">
        <v>9</v>
      </c>
      <c r="J6" s="130"/>
      <c r="K6" s="42" t="s">
        <v>10</v>
      </c>
    </row>
    <row r="7" spans="1:12" s="1" customFormat="1" ht="24" customHeight="1" x14ac:dyDescent="0.2">
      <c r="A7" s="110"/>
      <c r="B7" s="113"/>
      <c r="C7" s="114"/>
      <c r="D7" s="117"/>
      <c r="E7" s="118"/>
      <c r="F7" s="120"/>
      <c r="G7" s="132"/>
      <c r="H7" s="128"/>
      <c r="I7" s="43" t="s">
        <v>11</v>
      </c>
      <c r="J7" s="5" t="s">
        <v>1</v>
      </c>
      <c r="K7" s="44">
        <v>0</v>
      </c>
    </row>
    <row r="8" spans="1:12" s="1" customFormat="1" ht="24" customHeight="1" x14ac:dyDescent="0.2">
      <c r="A8" s="72" t="s">
        <v>49</v>
      </c>
      <c r="B8" s="75">
        <v>5</v>
      </c>
      <c r="C8" s="74" t="s">
        <v>3</v>
      </c>
      <c r="D8" s="76">
        <v>0</v>
      </c>
      <c r="E8" s="2" t="s">
        <v>0</v>
      </c>
      <c r="F8" s="97">
        <v>1.45987</v>
      </c>
      <c r="G8" s="77">
        <f>SUM(F8-F8*D8/100)</f>
        <v>1.45987</v>
      </c>
      <c r="H8" s="13">
        <f>SUM(B8*G8)</f>
        <v>7.2993500000000004</v>
      </c>
      <c r="I8" s="43">
        <v>2</v>
      </c>
      <c r="J8" s="5" t="s">
        <v>1</v>
      </c>
      <c r="K8" s="78">
        <f>SUM(H8+(I8*K7))</f>
        <v>7.2993500000000004</v>
      </c>
    </row>
    <row r="9" spans="1:12" s="1" customFormat="1" ht="25.5" x14ac:dyDescent="0.2">
      <c r="A9" s="95" t="s">
        <v>44</v>
      </c>
      <c r="B9" s="8">
        <f>VLOOKUP(A9,Tabelle1!A17:B20,2,0)</f>
        <v>3.6</v>
      </c>
      <c r="C9" s="9" t="s">
        <v>3</v>
      </c>
      <c r="D9" s="76" t="str">
        <f>REPT(D8,1)</f>
        <v>0</v>
      </c>
      <c r="E9" s="2" t="s">
        <v>0</v>
      </c>
      <c r="F9" s="98">
        <v>44.84</v>
      </c>
      <c r="G9" s="3">
        <f>F9-F9*D9/100</f>
        <v>44.84</v>
      </c>
      <c r="H9" s="4">
        <f>B9*G9</f>
        <v>161.42400000000001</v>
      </c>
      <c r="I9" s="11">
        <v>32</v>
      </c>
      <c r="J9" s="5" t="s">
        <v>1</v>
      </c>
      <c r="K9" s="6">
        <f>SUM(H9+(I9*K7))</f>
        <v>161.42400000000001</v>
      </c>
    </row>
    <row r="10" spans="1:12" s="1" customFormat="1" ht="25.5" x14ac:dyDescent="0.2">
      <c r="A10" s="7" t="s">
        <v>60</v>
      </c>
      <c r="B10" s="8">
        <v>0.4</v>
      </c>
      <c r="C10" s="9" t="s">
        <v>2</v>
      </c>
      <c r="D10" s="76" t="str">
        <f>REPT(D9,1)</f>
        <v>0</v>
      </c>
      <c r="E10" s="2" t="s">
        <v>0</v>
      </c>
      <c r="F10" s="98">
        <v>8.2200000000000006</v>
      </c>
      <c r="G10" s="3">
        <f>F10-F10*D10/100</f>
        <v>8.2200000000000006</v>
      </c>
      <c r="H10" s="4">
        <f>B10*G10</f>
        <v>3.2880000000000003</v>
      </c>
      <c r="I10" s="43">
        <v>4</v>
      </c>
      <c r="J10" s="5" t="s">
        <v>1</v>
      </c>
      <c r="K10" s="6">
        <f>SUM(H10+(I10*K7))</f>
        <v>3.2880000000000003</v>
      </c>
    </row>
    <row r="11" spans="1:12" s="1" customFormat="1" ht="24" customHeight="1" x14ac:dyDescent="0.2">
      <c r="A11" s="7" t="s">
        <v>54</v>
      </c>
      <c r="B11" s="8">
        <v>5</v>
      </c>
      <c r="C11" s="9" t="s">
        <v>3</v>
      </c>
      <c r="D11" s="76" t="str">
        <f>REPT(D8,1)</f>
        <v>0</v>
      </c>
      <c r="E11" s="2" t="s">
        <v>0</v>
      </c>
      <c r="F11" s="98">
        <v>1.38</v>
      </c>
      <c r="G11" s="12">
        <f>F11-F11*D11/100</f>
        <v>1.38</v>
      </c>
      <c r="H11" s="13">
        <f>B11*G11</f>
        <v>6.8999999999999995</v>
      </c>
      <c r="I11" s="11">
        <v>13</v>
      </c>
      <c r="J11" s="14" t="s">
        <v>1</v>
      </c>
      <c r="K11" s="89">
        <f>SUM(H11+(I11*K7))</f>
        <v>6.8999999999999995</v>
      </c>
    </row>
    <row r="12" spans="1:12" s="1" customFormat="1" ht="17.100000000000001" customHeight="1" x14ac:dyDescent="0.2">
      <c r="A12" s="16" t="s">
        <v>4</v>
      </c>
      <c r="B12" s="17"/>
      <c r="C12" s="18"/>
      <c r="D12" s="19"/>
      <c r="E12" s="18"/>
      <c r="F12" s="99"/>
      <c r="G12" s="20"/>
      <c r="H12" s="21">
        <f>ROUND(SUM(H8:H9),2)</f>
        <v>168.72</v>
      </c>
      <c r="I12" s="22"/>
      <c r="J12" s="23"/>
      <c r="K12" s="24">
        <f>ROUND(SUM(K8:K9),2)</f>
        <v>168.72</v>
      </c>
    </row>
    <row r="13" spans="1:12" s="1" customFormat="1" ht="25.5" x14ac:dyDescent="0.2">
      <c r="A13" s="95" t="s">
        <v>55</v>
      </c>
      <c r="B13" s="8">
        <f>VLOOKUP(A13,Tabelle1!A:B,2,0)</f>
        <v>4</v>
      </c>
      <c r="C13" s="9" t="s">
        <v>3</v>
      </c>
      <c r="D13" s="76" t="str">
        <f>REPT(D8,1)</f>
        <v>0</v>
      </c>
      <c r="E13" s="2" t="s">
        <v>0</v>
      </c>
      <c r="F13" s="100">
        <f>VLOOKUP(A13,Tabelle1!A:C,3,0)</f>
        <v>2.81</v>
      </c>
      <c r="G13" s="12">
        <f>F13-F13*D13/100</f>
        <v>2.81</v>
      </c>
      <c r="H13" s="13">
        <f>B13*G13</f>
        <v>11.24</v>
      </c>
      <c r="I13" s="11">
        <v>13</v>
      </c>
      <c r="J13" s="14" t="s">
        <v>1</v>
      </c>
      <c r="K13" s="89">
        <f>SUM(H13+(I13*K7))</f>
        <v>11.24</v>
      </c>
      <c r="L13" s="15"/>
    </row>
    <row r="14" spans="1:12" s="1" customFormat="1" ht="17.100000000000001" customHeight="1" x14ac:dyDescent="0.2">
      <c r="A14" s="16" t="s">
        <v>27</v>
      </c>
      <c r="B14" s="17"/>
      <c r="C14" s="18"/>
      <c r="D14" s="19"/>
      <c r="E14" s="79"/>
      <c r="F14" s="99"/>
      <c r="G14" s="80"/>
      <c r="H14" s="21">
        <f>ROUND(SUM(H12:H13),2)</f>
        <v>179.96</v>
      </c>
      <c r="I14" s="22"/>
      <c r="J14" s="81"/>
      <c r="K14" s="82">
        <f>ROUND(SUM(K12:K13),2)</f>
        <v>179.96</v>
      </c>
    </row>
    <row r="15" spans="1:12" s="1" customFormat="1" ht="30.75" customHeight="1" x14ac:dyDescent="0.2">
      <c r="A15" s="94" t="s">
        <v>52</v>
      </c>
      <c r="B15" s="25">
        <v>0.2</v>
      </c>
      <c r="C15" s="9" t="s">
        <v>2</v>
      </c>
      <c r="D15" s="10" t="str">
        <f>REPT(D8,1)</f>
        <v>0</v>
      </c>
      <c r="E15" s="2" t="s">
        <v>0</v>
      </c>
      <c r="F15" s="98">
        <f>VLOOKUP(A15,Tabelle1!A11:E14,3,0)</f>
        <v>14.65</v>
      </c>
      <c r="G15" s="3">
        <f>F15-F15*D15/100</f>
        <v>14.65</v>
      </c>
      <c r="H15" s="26">
        <f>PRODUCT(B15,G15)</f>
        <v>2.93</v>
      </c>
      <c r="I15" s="11">
        <v>11</v>
      </c>
      <c r="J15" s="5" t="s">
        <v>1</v>
      </c>
      <c r="K15" s="6">
        <f>SUM(H15+(I15*K7))</f>
        <v>2.93</v>
      </c>
    </row>
    <row r="16" spans="1:12" s="1" customFormat="1" ht="26.25" thickBot="1" x14ac:dyDescent="0.25">
      <c r="A16" s="27" t="s">
        <v>5</v>
      </c>
      <c r="B16" s="28"/>
      <c r="C16" s="29"/>
      <c r="D16" s="28"/>
      <c r="E16" s="29"/>
      <c r="F16" s="30"/>
      <c r="G16" s="31"/>
      <c r="H16" s="32">
        <f>ROUND(SUM(H14:H15),2)</f>
        <v>182.89</v>
      </c>
      <c r="I16" s="33">
        <f>SUM(I8:I15)</f>
        <v>75</v>
      </c>
      <c r="J16" s="34" t="s">
        <v>1</v>
      </c>
      <c r="K16" s="35">
        <f>ROUND(SUM(K14:K15),2)</f>
        <v>182.89</v>
      </c>
    </row>
    <row r="17" spans="1:11" ht="13.5" thickBot="1" x14ac:dyDescent="0.25"/>
    <row r="18" spans="1:11" ht="24" customHeight="1" x14ac:dyDescent="0.2">
      <c r="A18" s="45" t="s">
        <v>13</v>
      </c>
      <c r="B18" s="46"/>
      <c r="C18" s="47"/>
      <c r="D18" s="47"/>
      <c r="E18" s="47"/>
      <c r="F18" s="47"/>
      <c r="G18" s="48"/>
      <c r="H18" s="48"/>
      <c r="I18" s="69" t="s">
        <v>11</v>
      </c>
      <c r="J18" s="49" t="s">
        <v>12</v>
      </c>
      <c r="K18" s="50"/>
    </row>
    <row r="19" spans="1:11" ht="30" customHeight="1" x14ac:dyDescent="0.2">
      <c r="A19" s="7" t="s">
        <v>50</v>
      </c>
      <c r="B19" s="25">
        <v>1.1000000000000001</v>
      </c>
      <c r="C19" s="9" t="s">
        <v>16</v>
      </c>
      <c r="D19" s="10" t="str">
        <f>REPT(D8,1)</f>
        <v>0</v>
      </c>
      <c r="E19" s="9" t="s">
        <v>0</v>
      </c>
      <c r="F19" s="100">
        <v>2.5</v>
      </c>
      <c r="G19" s="12">
        <f>F19-F19*D19/100</f>
        <v>2.5</v>
      </c>
      <c r="H19" s="90">
        <f>B19*G19</f>
        <v>2.75</v>
      </c>
      <c r="I19" s="11">
        <v>6</v>
      </c>
      <c r="J19" s="14" t="s">
        <v>1</v>
      </c>
      <c r="K19" s="89">
        <f>SUM(H19+(I19*K7))</f>
        <v>2.75</v>
      </c>
    </row>
    <row r="20" spans="1:11" ht="28.5" customHeight="1" x14ac:dyDescent="0.2">
      <c r="A20" s="7" t="s">
        <v>29</v>
      </c>
      <c r="B20" s="25">
        <v>1</v>
      </c>
      <c r="C20" s="9" t="s">
        <v>14</v>
      </c>
      <c r="D20" s="10" t="str">
        <f>REPT(D8,1)</f>
        <v>0</v>
      </c>
      <c r="E20" s="9" t="s">
        <v>0</v>
      </c>
      <c r="F20" s="98">
        <v>5.2</v>
      </c>
      <c r="G20" s="3">
        <f>F20-F20*D20/100</f>
        <v>5.2</v>
      </c>
      <c r="H20" s="51">
        <f>PRODUCT(B20,G20)</f>
        <v>5.2</v>
      </c>
      <c r="I20" s="53">
        <v>5</v>
      </c>
      <c r="J20" s="52" t="s">
        <v>15</v>
      </c>
      <c r="K20" s="6">
        <f>SUM(H20+(I20*K7))</f>
        <v>5.2</v>
      </c>
    </row>
    <row r="21" spans="1:11" ht="24" customHeight="1" thickBot="1" x14ac:dyDescent="0.25">
      <c r="A21" s="55" t="s">
        <v>25</v>
      </c>
      <c r="B21" s="56">
        <v>1</v>
      </c>
      <c r="C21" s="57" t="s">
        <v>17</v>
      </c>
      <c r="D21" s="58" t="str">
        <f>REPT(D8,1)</f>
        <v>0</v>
      </c>
      <c r="E21" s="57" t="s">
        <v>0</v>
      </c>
      <c r="F21" s="101">
        <v>2.33</v>
      </c>
      <c r="G21" s="59">
        <f>F21-F21*D21/100</f>
        <v>2.33</v>
      </c>
      <c r="H21" s="60">
        <f>PRODUCT(B21,G21)</f>
        <v>2.33</v>
      </c>
      <c r="I21" s="61">
        <v>2</v>
      </c>
      <c r="J21" s="62" t="s">
        <v>18</v>
      </c>
      <c r="K21" s="63">
        <f>SUM(H21+(I21*K7))</f>
        <v>2.33</v>
      </c>
    </row>
    <row r="22" spans="1:11" ht="12.75" customHeight="1" x14ac:dyDescent="0.2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 ht="12.75" customHeight="1" x14ac:dyDescent="0.2">
      <c r="A23" s="91" t="s">
        <v>30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ht="12.75" customHeight="1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 ht="12.75" customHeight="1" x14ac:dyDescent="0.2">
      <c r="A25" s="92" t="s">
        <v>31</v>
      </c>
      <c r="B25" s="121">
        <v>0</v>
      </c>
      <c r="C25" s="122"/>
      <c r="D25" s="123" t="s">
        <v>16</v>
      </c>
      <c r="E25" s="124"/>
      <c r="F25" s="125">
        <f>SUM((H19+H16)*B25)</f>
        <v>0</v>
      </c>
      <c r="G25" s="126"/>
      <c r="H25" s="15"/>
      <c r="I25" s="15"/>
      <c r="J25" s="15"/>
      <c r="K25" s="15"/>
    </row>
    <row r="26" spans="1:11" ht="12.75" customHeight="1" x14ac:dyDescent="0.2">
      <c r="A26" s="92" t="s">
        <v>32</v>
      </c>
      <c r="B26" s="121">
        <v>0</v>
      </c>
      <c r="C26" s="122"/>
      <c r="D26" s="123" t="s">
        <v>33</v>
      </c>
      <c r="E26" s="124"/>
      <c r="F26" s="125">
        <f>SUM(H20*B26)</f>
        <v>0</v>
      </c>
      <c r="G26" s="126"/>
      <c r="H26" s="15"/>
      <c r="I26" s="15"/>
      <c r="J26" s="15"/>
      <c r="K26" s="15"/>
    </row>
    <row r="27" spans="1:11" ht="12.75" customHeight="1" x14ac:dyDescent="0.2">
      <c r="A27" s="93" t="s">
        <v>34</v>
      </c>
      <c r="B27" s="137">
        <v>0</v>
      </c>
      <c r="C27" s="138"/>
      <c r="D27" s="139" t="s">
        <v>35</v>
      </c>
      <c r="E27" s="140"/>
      <c r="F27" s="141">
        <f>SUM(H21*B27)</f>
        <v>0</v>
      </c>
      <c r="G27" s="142"/>
      <c r="H27" s="15"/>
      <c r="I27" s="15"/>
      <c r="J27" s="15"/>
      <c r="K27" s="15"/>
    </row>
    <row r="28" spans="1:11" ht="12.75" customHeight="1" x14ac:dyDescent="0.2">
      <c r="A28" s="84"/>
      <c r="B28" s="84"/>
      <c r="C28" s="64"/>
      <c r="D28" s="64"/>
      <c r="E28" s="64"/>
      <c r="F28" s="143">
        <f>SUM(F25:G27)</f>
        <v>0</v>
      </c>
      <c r="G28" s="144"/>
      <c r="H28" s="15"/>
      <c r="I28" s="15"/>
      <c r="J28" s="15"/>
      <c r="K28" s="15"/>
    </row>
    <row r="29" spans="1:11" ht="12.75" customHeight="1" x14ac:dyDescent="0.2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ht="12.75" customHeight="1" x14ac:dyDescent="0.2">
      <c r="A30" s="86" t="s">
        <v>36</v>
      </c>
      <c r="B30" s="83"/>
      <c r="C30" s="15"/>
      <c r="D30" s="15"/>
      <c r="E30" s="15"/>
      <c r="F30" s="67"/>
      <c r="G30" s="67"/>
      <c r="H30" s="65"/>
      <c r="I30" s="65"/>
      <c r="J30" s="65"/>
      <c r="K30" s="65"/>
    </row>
    <row r="31" spans="1:11" ht="12.75" customHeight="1" x14ac:dyDescent="0.2">
      <c r="A31" s="83"/>
      <c r="B31" s="83"/>
      <c r="C31" s="15"/>
      <c r="D31" s="15"/>
      <c r="E31" s="15"/>
      <c r="F31" s="67"/>
      <c r="G31" s="67"/>
      <c r="H31" s="65"/>
      <c r="I31" s="65"/>
      <c r="J31" s="65"/>
      <c r="K31" s="65"/>
    </row>
    <row r="32" spans="1:11" x14ac:dyDescent="0.2">
      <c r="A32" s="133" t="s">
        <v>51</v>
      </c>
      <c r="B32" s="134"/>
      <c r="C32" s="134"/>
      <c r="D32" s="134"/>
      <c r="E32" s="134"/>
      <c r="F32" s="146">
        <f>ROUNDUP(((B8*B25)/25),0)</f>
        <v>0</v>
      </c>
      <c r="G32" s="146"/>
      <c r="H32" s="65"/>
      <c r="I32" s="65"/>
      <c r="J32" s="65"/>
      <c r="K32" s="65"/>
    </row>
    <row r="33" spans="1:16" x14ac:dyDescent="0.2">
      <c r="A33" s="133" t="s">
        <v>43</v>
      </c>
      <c r="B33" s="134"/>
      <c r="C33" s="134"/>
      <c r="D33" s="134"/>
      <c r="E33" s="134"/>
      <c r="F33" s="146">
        <f>ROUNDUP((B9*B25)/7,0)</f>
        <v>0</v>
      </c>
      <c r="G33" s="146"/>
      <c r="H33" s="65"/>
      <c r="I33" s="65"/>
      <c r="J33" s="65"/>
      <c r="K33" s="65"/>
    </row>
    <row r="34" spans="1:16" x14ac:dyDescent="0.2">
      <c r="A34" s="147" t="s">
        <v>57</v>
      </c>
      <c r="B34" s="148"/>
      <c r="C34" s="148"/>
      <c r="D34" s="148"/>
      <c r="E34" s="149"/>
      <c r="F34" s="154">
        <f>ROUNDUP((B10*B25)/10,0)</f>
        <v>0</v>
      </c>
      <c r="G34" s="154"/>
      <c r="H34" s="65"/>
      <c r="I34" s="65"/>
      <c r="J34" s="65"/>
      <c r="K34" s="65"/>
    </row>
    <row r="35" spans="1:16" x14ac:dyDescent="0.2">
      <c r="A35" s="147" t="s">
        <v>54</v>
      </c>
      <c r="B35" s="152"/>
      <c r="C35" s="152"/>
      <c r="D35" s="152"/>
      <c r="E35" s="153"/>
      <c r="F35" s="146">
        <f>ROUNDUP((B11*B25)/25,0)</f>
        <v>0</v>
      </c>
      <c r="G35" s="146"/>
      <c r="H35" s="65"/>
      <c r="I35" s="65"/>
      <c r="J35" s="65"/>
      <c r="K35" s="65"/>
    </row>
    <row r="36" spans="1:16" x14ac:dyDescent="0.2">
      <c r="A36" s="133" t="str">
        <f>A13</f>
        <v>HECK ED WP (Waschelputz fein) weiß</v>
      </c>
      <c r="B36" s="134"/>
      <c r="C36" s="134"/>
      <c r="D36" s="134"/>
      <c r="E36" s="134"/>
      <c r="F36" s="146">
        <f>VLOOKUP(A36,Tabelle1!A:E,5,0)</f>
        <v>0</v>
      </c>
      <c r="G36" s="146"/>
      <c r="H36" s="65" t="s">
        <v>48</v>
      </c>
      <c r="I36" s="65"/>
      <c r="J36" s="65"/>
      <c r="K36" s="65"/>
    </row>
    <row r="37" spans="1:16" x14ac:dyDescent="0.2">
      <c r="A37" s="133" t="str">
        <f>A15</f>
        <v>HECK SIF (Silikat-Fassadenfarbe) weiß</v>
      </c>
      <c r="B37" s="145"/>
      <c r="C37" s="145"/>
      <c r="D37" s="145"/>
      <c r="E37" s="145"/>
      <c r="F37" s="154">
        <f>VLOOKUP(A37,Tabelle1!A:E,5,0)</f>
        <v>0</v>
      </c>
      <c r="G37" s="154"/>
      <c r="H37" s="65"/>
      <c r="I37" s="65"/>
      <c r="J37" s="65"/>
      <c r="K37" s="65"/>
    </row>
    <row r="38" spans="1:16" x14ac:dyDescent="0.2">
      <c r="A38" s="155" t="s">
        <v>50</v>
      </c>
      <c r="B38" s="145"/>
      <c r="C38" s="145"/>
      <c r="D38" s="145"/>
      <c r="E38" s="145"/>
      <c r="F38" s="156">
        <f>ROUNDUP((B19*B25)/55,0)</f>
        <v>0</v>
      </c>
      <c r="G38" s="156"/>
      <c r="H38" s="65"/>
      <c r="I38" s="65"/>
      <c r="J38" s="65"/>
      <c r="K38" s="65"/>
    </row>
    <row r="39" spans="1:16" x14ac:dyDescent="0.2">
      <c r="A39" s="155" t="s">
        <v>37</v>
      </c>
      <c r="B39" s="145"/>
      <c r="C39" s="145"/>
      <c r="D39" s="145"/>
      <c r="E39" s="145"/>
      <c r="F39" s="135">
        <f>ROUNDUP((B20*B26)/2.4,0)</f>
        <v>0</v>
      </c>
      <c r="G39" s="135"/>
      <c r="H39" s="65"/>
      <c r="I39" s="65"/>
      <c r="J39" s="65"/>
      <c r="K39" s="65"/>
    </row>
    <row r="40" spans="1:16" x14ac:dyDescent="0.2">
      <c r="A40" s="155" t="s">
        <v>25</v>
      </c>
      <c r="B40" s="145"/>
      <c r="C40" s="145"/>
      <c r="D40" s="145"/>
      <c r="E40" s="145"/>
      <c r="F40" s="136">
        <f>ROUNDUP((B21*B27)/100,0)</f>
        <v>0</v>
      </c>
      <c r="G40" s="136"/>
      <c r="H40" s="65"/>
      <c r="I40" s="65"/>
      <c r="J40" s="65"/>
      <c r="K40" s="65"/>
    </row>
    <row r="41" spans="1:16" x14ac:dyDescent="0.2">
      <c r="A41" s="64"/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1:16" x14ac:dyDescent="0.2">
      <c r="A42" s="84" t="s">
        <v>62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</row>
    <row r="43" spans="1:16" x14ac:dyDescent="0.2">
      <c r="A43" s="84" t="s">
        <v>63</v>
      </c>
      <c r="B43" s="70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</row>
    <row r="44" spans="1:16" x14ac:dyDescent="0.2">
      <c r="A44" s="84" t="s">
        <v>64</v>
      </c>
      <c r="B44" s="70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1:16" x14ac:dyDescent="0.2">
      <c r="A45" s="84" t="s">
        <v>20</v>
      </c>
      <c r="B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</row>
    <row r="46" spans="1:16" x14ac:dyDescent="0.2">
      <c r="A46" s="64" t="s">
        <v>21</v>
      </c>
      <c r="B46" s="70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</row>
    <row r="47" spans="1:16" x14ac:dyDescent="0.2">
      <c r="A47" s="84" t="s">
        <v>22</v>
      </c>
      <c r="B47" s="70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</row>
    <row r="48" spans="1:16" x14ac:dyDescent="0.2">
      <c r="A48" s="84" t="s">
        <v>23</v>
      </c>
      <c r="B48" s="70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</row>
    <row r="49" spans="1:16" x14ac:dyDescent="0.2">
      <c r="A49" s="84" t="s">
        <v>24</v>
      </c>
      <c r="B49" s="84"/>
      <c r="C49" s="64"/>
      <c r="D49" s="64"/>
      <c r="E49" s="64"/>
      <c r="F49" s="167"/>
      <c r="G49" s="167"/>
      <c r="H49" s="15"/>
      <c r="I49" s="15"/>
      <c r="J49" s="15"/>
      <c r="K49" s="15"/>
    </row>
    <row r="50" spans="1:16" x14ac:dyDescent="0.2">
      <c r="A50" s="8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6" x14ac:dyDescent="0.2">
      <c r="A51" s="86"/>
      <c r="B51" s="83"/>
      <c r="C51" s="15"/>
      <c r="D51" s="15"/>
      <c r="E51" s="15"/>
      <c r="F51" s="67"/>
      <c r="G51" s="67"/>
      <c r="H51" s="64"/>
      <c r="I51" s="64"/>
      <c r="J51" s="64"/>
      <c r="K51" s="64"/>
      <c r="L51" s="1"/>
      <c r="M51" s="1"/>
      <c r="N51" s="1"/>
      <c r="O51" s="1"/>
      <c r="P51" s="1"/>
    </row>
    <row r="52" spans="1:16" x14ac:dyDescent="0.2">
      <c r="A52" s="83"/>
      <c r="B52" s="83"/>
      <c r="C52" s="15"/>
      <c r="D52" s="15"/>
      <c r="E52" s="15"/>
      <c r="F52" s="67"/>
      <c r="G52" s="67"/>
      <c r="H52" s="64"/>
      <c r="I52" s="64"/>
      <c r="J52" s="64"/>
      <c r="K52" s="64"/>
      <c r="L52" s="1"/>
      <c r="M52" s="1"/>
      <c r="N52" s="1"/>
      <c r="O52" s="1"/>
      <c r="P52" s="1"/>
    </row>
    <row r="53" spans="1:16" x14ac:dyDescent="0.2">
      <c r="A53" s="168"/>
      <c r="B53" s="160"/>
      <c r="C53" s="160"/>
      <c r="D53" s="160"/>
      <c r="E53" s="160"/>
      <c r="F53" s="164"/>
      <c r="G53" s="164"/>
      <c r="H53" s="64"/>
      <c r="I53" s="64"/>
      <c r="J53" s="64"/>
      <c r="K53" s="64"/>
      <c r="L53" s="1"/>
      <c r="M53" s="1"/>
      <c r="N53" s="1"/>
      <c r="O53" s="1"/>
      <c r="P53" s="1"/>
    </row>
    <row r="54" spans="1:16" x14ac:dyDescent="0.2">
      <c r="A54" s="168"/>
      <c r="B54" s="160"/>
      <c r="C54" s="160"/>
      <c r="D54" s="160"/>
      <c r="E54" s="160"/>
      <c r="F54" s="164"/>
      <c r="G54" s="164"/>
      <c r="H54" s="64"/>
      <c r="I54" s="64"/>
      <c r="J54" s="64"/>
      <c r="K54" s="64"/>
      <c r="L54" s="1"/>
      <c r="M54" s="1"/>
      <c r="N54" s="1"/>
      <c r="O54" s="1"/>
      <c r="P54" s="1"/>
    </row>
    <row r="55" spans="1:16" x14ac:dyDescent="0.2">
      <c r="A55" s="168"/>
      <c r="B55" s="160"/>
      <c r="C55" s="160"/>
      <c r="D55" s="160"/>
      <c r="E55" s="160"/>
      <c r="F55" s="164"/>
      <c r="G55" s="164"/>
      <c r="H55" s="64"/>
      <c r="I55" s="64"/>
      <c r="J55" s="64"/>
      <c r="K55" s="64"/>
      <c r="L55" s="1"/>
      <c r="M55" s="1"/>
      <c r="N55" s="1"/>
      <c r="O55" s="1"/>
      <c r="P55" s="1"/>
    </row>
    <row r="56" spans="1:16" x14ac:dyDescent="0.2">
      <c r="A56" s="168"/>
      <c r="B56" s="158"/>
      <c r="C56" s="158"/>
      <c r="D56" s="158"/>
      <c r="E56" s="158"/>
      <c r="F56" s="163"/>
      <c r="G56" s="163"/>
      <c r="H56" s="64"/>
      <c r="I56" s="64"/>
      <c r="J56" s="64"/>
      <c r="K56" s="64"/>
      <c r="L56" s="1"/>
      <c r="M56" s="1"/>
      <c r="N56" s="1"/>
      <c r="O56" s="1"/>
      <c r="P56" s="1"/>
    </row>
    <row r="57" spans="1:16" x14ac:dyDescent="0.2">
      <c r="A57" s="168"/>
      <c r="B57" s="158"/>
      <c r="C57" s="158"/>
      <c r="D57" s="158"/>
      <c r="E57" s="158"/>
      <c r="F57" s="163"/>
      <c r="G57" s="163"/>
      <c r="H57" s="64"/>
      <c r="I57" s="64"/>
      <c r="J57" s="64"/>
      <c r="K57" s="64"/>
      <c r="L57" s="1"/>
      <c r="M57" s="1"/>
      <c r="N57" s="1"/>
      <c r="O57" s="1"/>
      <c r="P57" s="1"/>
    </row>
    <row r="58" spans="1:16" x14ac:dyDescent="0.2">
      <c r="A58" s="165"/>
      <c r="B58" s="158"/>
      <c r="C58" s="158"/>
      <c r="D58" s="158"/>
      <c r="E58" s="158"/>
      <c r="F58" s="166"/>
      <c r="G58" s="166"/>
    </row>
    <row r="59" spans="1:16" x14ac:dyDescent="0.2">
      <c r="A59" s="165"/>
      <c r="B59" s="158"/>
      <c r="C59" s="158"/>
      <c r="D59" s="158"/>
      <c r="E59" s="158"/>
      <c r="F59" s="163"/>
      <c r="G59" s="163"/>
    </row>
    <row r="60" spans="1:16" x14ac:dyDescent="0.2">
      <c r="A60" s="165"/>
      <c r="B60" s="158"/>
      <c r="C60" s="158"/>
      <c r="D60" s="158"/>
      <c r="E60" s="158"/>
      <c r="F60" s="166"/>
      <c r="G60" s="166"/>
    </row>
    <row r="61" spans="1:16" x14ac:dyDescent="0.2">
      <c r="A61" s="165"/>
      <c r="B61" s="158"/>
      <c r="C61" s="158"/>
      <c r="D61" s="158"/>
      <c r="E61" s="158"/>
      <c r="F61" s="164"/>
      <c r="G61" s="164"/>
    </row>
    <row r="62" spans="1:16" x14ac:dyDescent="0.2">
      <c r="A62" s="165"/>
      <c r="B62" s="158"/>
      <c r="C62" s="158"/>
      <c r="D62" s="158"/>
      <c r="E62" s="158"/>
      <c r="F62" s="164"/>
      <c r="G62" s="164"/>
    </row>
    <row r="63" spans="1:16" x14ac:dyDescent="0.2">
      <c r="A63" s="165"/>
      <c r="B63" s="158"/>
      <c r="C63" s="158"/>
      <c r="D63" s="158"/>
      <c r="E63" s="158"/>
      <c r="F63" s="164"/>
      <c r="G63" s="164"/>
    </row>
    <row r="64" spans="1:16" x14ac:dyDescent="0.2">
      <c r="A64" s="157"/>
      <c r="B64" s="158"/>
      <c r="C64" s="158"/>
      <c r="D64" s="158"/>
      <c r="E64" s="158"/>
      <c r="F64" s="164"/>
      <c r="G64" s="164"/>
    </row>
    <row r="65" spans="1:16" x14ac:dyDescent="0.2">
      <c r="A65" s="157"/>
      <c r="B65" s="158"/>
      <c r="C65" s="158"/>
      <c r="D65" s="158"/>
      <c r="E65" s="158"/>
      <c r="F65" s="159"/>
      <c r="G65" s="159"/>
    </row>
    <row r="66" spans="1:16" x14ac:dyDescent="0.2">
      <c r="A66" s="157"/>
      <c r="B66" s="160"/>
      <c r="C66" s="160"/>
      <c r="D66" s="160"/>
      <c r="E66" s="160"/>
      <c r="F66" s="161"/>
      <c r="G66" s="162"/>
    </row>
    <row r="67" spans="1:16" x14ac:dyDescent="0.2">
      <c r="A67" s="157"/>
      <c r="B67" s="158"/>
      <c r="C67" s="158"/>
      <c r="D67" s="158"/>
      <c r="E67" s="158"/>
      <c r="F67" s="159"/>
      <c r="G67" s="159"/>
    </row>
    <row r="68" spans="1:16" x14ac:dyDescent="0.2">
      <c r="A68" s="68"/>
      <c r="B68" s="36"/>
      <c r="F68" s="87"/>
      <c r="G68" s="87"/>
    </row>
    <row r="69" spans="1:16" x14ac:dyDescent="0.2">
      <c r="A69" s="68"/>
      <c r="B69" s="36"/>
    </row>
    <row r="70" spans="1:16" s="71" customFormat="1" ht="11.25" x14ac:dyDescent="0.2">
      <c r="A70" s="10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</row>
    <row r="71" spans="1:16" s="71" customFormat="1" ht="11.25" x14ac:dyDescent="0.2">
      <c r="A71" s="70"/>
      <c r="B71" s="70"/>
    </row>
    <row r="72" spans="1:16" s="71" customFormat="1" ht="11.25" x14ac:dyDescent="0.2">
      <c r="A72" s="70"/>
      <c r="B72" s="70"/>
    </row>
    <row r="73" spans="1:16" s="71" customFormat="1" ht="11.25" x14ac:dyDescent="0.2">
      <c r="B73" s="70"/>
    </row>
    <row r="74" spans="1:16" s="71" customFormat="1" ht="11.25" x14ac:dyDescent="0.2">
      <c r="A74" s="70"/>
      <c r="B74" s="70"/>
    </row>
    <row r="75" spans="1:16" s="71" customFormat="1" ht="11.25" x14ac:dyDescent="0.2">
      <c r="A75" s="70"/>
      <c r="B75" s="70"/>
    </row>
    <row r="76" spans="1:16" s="71" customFormat="1" ht="11.25" x14ac:dyDescent="0.2">
      <c r="A76" s="70"/>
      <c r="B76" s="70"/>
    </row>
    <row r="77" spans="1:16" x14ac:dyDescent="0.2">
      <c r="A77" s="36"/>
    </row>
  </sheetData>
  <mergeCells count="67">
    <mergeCell ref="A58:E58"/>
    <mergeCell ref="F58:G58"/>
    <mergeCell ref="A59:E59"/>
    <mergeCell ref="H6:H7"/>
    <mergeCell ref="I6:J6"/>
    <mergeCell ref="G6:G7"/>
    <mergeCell ref="A6:A7"/>
    <mergeCell ref="B6:C7"/>
    <mergeCell ref="D6:E7"/>
    <mergeCell ref="F6:F7"/>
    <mergeCell ref="F28:G28"/>
    <mergeCell ref="A37:E37"/>
    <mergeCell ref="A38:E38"/>
    <mergeCell ref="F36:G36"/>
    <mergeCell ref="B26:C26"/>
    <mergeCell ref="F49:G49"/>
    <mergeCell ref="A56:E56"/>
    <mergeCell ref="F56:G56"/>
    <mergeCell ref="A57:E57"/>
    <mergeCell ref="F57:G57"/>
    <mergeCell ref="A55:E55"/>
    <mergeCell ref="A54:E54"/>
    <mergeCell ref="A53:E53"/>
    <mergeCell ref="F53:G53"/>
    <mergeCell ref="F54:G54"/>
    <mergeCell ref="F55:G55"/>
    <mergeCell ref="F59:G59"/>
    <mergeCell ref="A64:E64"/>
    <mergeCell ref="F64:G64"/>
    <mergeCell ref="A65:E65"/>
    <mergeCell ref="F65:G65"/>
    <mergeCell ref="A61:E61"/>
    <mergeCell ref="F61:G61"/>
    <mergeCell ref="A62:E62"/>
    <mergeCell ref="F62:G62"/>
    <mergeCell ref="A63:E63"/>
    <mergeCell ref="F63:G63"/>
    <mergeCell ref="A60:E60"/>
    <mergeCell ref="F60:G60"/>
    <mergeCell ref="A67:E67"/>
    <mergeCell ref="F67:G67"/>
    <mergeCell ref="A70:P70"/>
    <mergeCell ref="A66:E66"/>
    <mergeCell ref="F66:G66"/>
    <mergeCell ref="B25:C25"/>
    <mergeCell ref="D25:E25"/>
    <mergeCell ref="F25:G25"/>
    <mergeCell ref="A32:E32"/>
    <mergeCell ref="F32:G32"/>
    <mergeCell ref="D26:E26"/>
    <mergeCell ref="F26:G26"/>
    <mergeCell ref="B27:C27"/>
    <mergeCell ref="D27:E27"/>
    <mergeCell ref="F27:G27"/>
    <mergeCell ref="A40:E40"/>
    <mergeCell ref="F40:G40"/>
    <mergeCell ref="A33:E33"/>
    <mergeCell ref="F33:G33"/>
    <mergeCell ref="A36:E36"/>
    <mergeCell ref="A35:E35"/>
    <mergeCell ref="F35:G35"/>
    <mergeCell ref="F37:G37"/>
    <mergeCell ref="F38:G38"/>
    <mergeCell ref="A39:E39"/>
    <mergeCell ref="F39:G39"/>
    <mergeCell ref="A34:E34"/>
    <mergeCell ref="F34:G34"/>
  </mergeCells>
  <phoneticPr fontId="0" type="noConversion"/>
  <pageMargins left="0.31496062992125984" right="0.47244094488188981" top="0.9055118110236221" bottom="0.31496062992125984" header="0.39370078740157483" footer="0.15748031496062992"/>
  <pageSetup paperSize="9" orientation="portrait" r:id="rId1"/>
  <headerFooter alignWithMargins="0">
    <oddHeader>&amp;L&amp;"Arial,Fett"&amp;14HECK AERO iP WA
Hochleistungsdämmputz für Aussen&amp;R&amp;G</oddHeader>
  </headerFooter>
  <customProperties>
    <customPr name="_pios_id" r:id="rId2"/>
  </customProperties>
  <ignoredErrors>
    <ignoredError sqref="H12" formula="1"/>
  </ignoredError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Tabelle1!$A$10:$A$14</xm:f>
          </x14:formula1>
          <xm:sqref>A15</xm:sqref>
        </x14:dataValidation>
        <x14:dataValidation type="list" allowBlank="1" showInputMessage="1" showErrorMessage="1" xr:uid="{00000000-0002-0000-0100-000001000000}">
          <x14:formula1>
            <xm:f>Tabelle1!$A$17:$A$20</xm:f>
          </x14:formula1>
          <xm:sqref>A9</xm:sqref>
        </x14:dataValidation>
        <x14:dataValidation type="list" allowBlank="1" showInputMessage="1" showErrorMessage="1" xr:uid="{00000000-0002-0000-0100-000002000000}">
          <x14:formula1>
            <xm:f>Tabelle1!$A$6:$A$8</xm:f>
          </x14:formula1>
          <xm:sqref>A13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0"/>
  <sheetViews>
    <sheetView workbookViewId="0">
      <selection activeCell="C11" sqref="C11:C12"/>
    </sheetView>
  </sheetViews>
  <sheetFormatPr baseColWidth="10" defaultRowHeight="12.75" x14ac:dyDescent="0.2"/>
  <cols>
    <col min="1" max="1" width="39.28515625" bestFit="1" customWidth="1"/>
  </cols>
  <sheetData>
    <row r="2" spans="1:5" x14ac:dyDescent="0.2">
      <c r="A2" s="87" t="s">
        <v>28</v>
      </c>
      <c r="C2">
        <v>21.89</v>
      </c>
    </row>
    <row r="3" spans="1:5" x14ac:dyDescent="0.2">
      <c r="A3" s="87" t="s">
        <v>38</v>
      </c>
      <c r="C3">
        <v>21.89</v>
      </c>
    </row>
    <row r="6" spans="1:5" x14ac:dyDescent="0.2">
      <c r="A6" s="103" t="s">
        <v>54</v>
      </c>
      <c r="B6">
        <v>5</v>
      </c>
      <c r="C6">
        <v>1.38</v>
      </c>
      <c r="D6">
        <f>ROUNDUP(((B6*'HECK ID  AERO iP - Welnet'!B27)/25),0)</f>
        <v>0</v>
      </c>
      <c r="E6">
        <f>ROUNDUP((($B6*'HECK ID AERO iP - Spritzbewurf'!$B$25)/25),0)</f>
        <v>0</v>
      </c>
    </row>
    <row r="7" spans="1:5" x14ac:dyDescent="0.2">
      <c r="A7" s="103" t="s">
        <v>55</v>
      </c>
      <c r="B7">
        <v>4</v>
      </c>
      <c r="C7">
        <v>2.81</v>
      </c>
      <c r="D7">
        <f>ROUNDUP(((B7*'HECK ID  AERO iP - Welnet'!B27)/25),0)</f>
        <v>0</v>
      </c>
      <c r="E7">
        <f>ROUNDUP((($B7*'HECK ID AERO iP - Spritzbewurf'!$B$25)/25),0)</f>
        <v>0</v>
      </c>
    </row>
    <row r="8" spans="1:5" ht="25.5" x14ac:dyDescent="0.2">
      <c r="A8" s="103" t="s">
        <v>56</v>
      </c>
      <c r="B8">
        <v>4</v>
      </c>
      <c r="C8">
        <v>3.38</v>
      </c>
      <c r="D8">
        <f>ROUNDUP(((B8*'HECK ID  AERO iP - Welnet'!B27)/25),0)</f>
        <v>0</v>
      </c>
      <c r="E8">
        <f>ROUNDUP((($B8*'HECK ID AERO iP - Spritzbewurf'!$B$25)/25),0)</f>
        <v>0</v>
      </c>
    </row>
    <row r="11" spans="1:5" x14ac:dyDescent="0.2">
      <c r="A11" s="102" t="s">
        <v>52</v>
      </c>
      <c r="B11">
        <v>0.5</v>
      </c>
      <c r="C11">
        <v>14.65</v>
      </c>
      <c r="D11">
        <f>ROUNDUP(((B11*'HECK ID  AERO iP - Welnet'!B27)/15),0)</f>
        <v>0</v>
      </c>
      <c r="E11">
        <f>ROUNDUP((($B11*'HECK ID AERO iP - Spritzbewurf'!$B$25)/15),0)</f>
        <v>0</v>
      </c>
    </row>
    <row r="12" spans="1:5" ht="25.5" x14ac:dyDescent="0.2">
      <c r="A12" s="103" t="s">
        <v>53</v>
      </c>
      <c r="B12">
        <v>0.5</v>
      </c>
      <c r="C12">
        <v>17.55</v>
      </c>
      <c r="D12">
        <f>ROUNDUP(((B12*'HECK ID  AERO iP - Welnet'!B27)/15),0)</f>
        <v>0</v>
      </c>
      <c r="E12">
        <f>ROUNDUP((($B12*'HECK ID AERO iP - Spritzbewurf'!$B$25)/15),0)</f>
        <v>0</v>
      </c>
    </row>
    <row r="13" spans="1:5" x14ac:dyDescent="0.2">
      <c r="A13" s="102" t="s">
        <v>58</v>
      </c>
      <c r="B13" s="106">
        <v>0.4</v>
      </c>
      <c r="C13">
        <v>22.56</v>
      </c>
      <c r="D13">
        <f>ROUNDUP(((B13*'HECK ID  AERO iP - Welnet'!B27)/12.5),0)</f>
        <v>0</v>
      </c>
      <c r="E13">
        <f>ROUNDUP((($B13*'HECK ID AERO iP - Spritzbewurf'!$B$25)/12.5),0)</f>
        <v>0</v>
      </c>
    </row>
    <row r="14" spans="1:5" x14ac:dyDescent="0.2">
      <c r="A14" s="102" t="s">
        <v>59</v>
      </c>
      <c r="B14" s="106">
        <v>0.4</v>
      </c>
      <c r="C14">
        <v>27.08</v>
      </c>
      <c r="D14">
        <f>ROUNDUP(((B14*'HECK ID  AERO iP - Welnet'!B27)/12.5),0)</f>
        <v>0</v>
      </c>
      <c r="E14">
        <f>ROUNDUP((($B14*'HECK ID AERO iP - Spritzbewurf'!$B$25)/12.5),0)</f>
        <v>0</v>
      </c>
    </row>
    <row r="17" spans="1:2" ht="25.5" x14ac:dyDescent="0.2">
      <c r="A17" s="103" t="s">
        <v>44</v>
      </c>
      <c r="B17">
        <v>3.6</v>
      </c>
    </row>
    <row r="18" spans="1:2" ht="25.5" x14ac:dyDescent="0.2">
      <c r="A18" s="103" t="s">
        <v>45</v>
      </c>
      <c r="B18">
        <v>5.4</v>
      </c>
    </row>
    <row r="19" spans="1:2" ht="25.5" x14ac:dyDescent="0.2">
      <c r="A19" s="103" t="s">
        <v>46</v>
      </c>
      <c r="B19">
        <v>7.2</v>
      </c>
    </row>
    <row r="20" spans="1:2" ht="25.5" x14ac:dyDescent="0.2">
      <c r="A20" s="103" t="s">
        <v>42</v>
      </c>
      <c r="B20">
        <v>9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HECK ID  AERO iP - Welnet</vt:lpstr>
      <vt:lpstr>HECK ID AERO iP - Spritzbewurf</vt:lpstr>
      <vt:lpstr>Tabelle1</vt:lpstr>
    </vt:vector>
  </TitlesOfParts>
  <Company>Colfirmit Rajasil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hümmer</dc:creator>
  <cp:lastModifiedBy>Philipp Koch</cp:lastModifiedBy>
  <cp:lastPrinted>2022-01-18T11:22:06Z</cp:lastPrinted>
  <dcterms:created xsi:type="dcterms:W3CDTF">2004-04-26T07:19:30Z</dcterms:created>
  <dcterms:modified xsi:type="dcterms:W3CDTF">2025-01-21T15:32:20Z</dcterms:modified>
</cp:coreProperties>
</file>