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46" documentId="8_{3967ED0A-A7E9-4DE0-99F4-F63C21ED9DC4}" xr6:coauthVersionLast="47" xr6:coauthVersionMax="47" xr10:uidLastSave="{1037CA3B-EDF1-4539-9461-121A603328DD}"/>
  <bookViews>
    <workbookView xWindow="-120" yWindow="-120" windowWidth="29040" windowHeight="15720" xr2:uid="{00000000-000D-0000-FFFF-FFFF00000000}"/>
  </bookViews>
  <sheets>
    <sheet name="Dämmputzsystem mit Welnet " sheetId="1" r:id="rId1"/>
    <sheet name="Dämmputzsystem tragf. Untergr." sheetId="3" r:id="rId2"/>
    <sheet name="Listen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F8" i="1"/>
  <c r="F31" i="3"/>
  <c r="F30" i="3"/>
  <c r="F42" i="1" l="1"/>
  <c r="F41" i="1"/>
  <c r="F40" i="1"/>
  <c r="F39" i="1"/>
  <c r="F35" i="1"/>
  <c r="F34" i="1"/>
  <c r="F33" i="1"/>
  <c r="D11" i="2"/>
  <c r="D10" i="2"/>
  <c r="D7" i="2"/>
  <c r="D6" i="2"/>
  <c r="A38" i="1"/>
  <c r="F38" i="1" s="1"/>
  <c r="A36" i="1"/>
  <c r="F36" i="1" s="1"/>
  <c r="F11" i="1"/>
  <c r="B11" i="1"/>
  <c r="D23" i="2"/>
  <c r="D22" i="2"/>
  <c r="D11" i="1" l="1"/>
  <c r="G11" i="1" s="1"/>
  <c r="H11" i="1" s="1"/>
  <c r="D20" i="2" l="1"/>
  <c r="D19" i="2"/>
  <c r="D15" i="2"/>
  <c r="D16" i="2"/>
  <c r="F37" i="1" s="1"/>
  <c r="F35" i="3"/>
  <c r="D9" i="3" l="1"/>
  <c r="G9" i="3" s="1"/>
  <c r="H9" i="3" s="1"/>
  <c r="K9" i="3" s="1"/>
  <c r="D19" i="3"/>
  <c r="G19" i="3" s="1"/>
  <c r="H19" i="3" s="1"/>
  <c r="D18" i="3"/>
  <c r="G18" i="3" s="1"/>
  <c r="H18" i="3" s="1"/>
  <c r="D17" i="3"/>
  <c r="G17" i="3" s="1"/>
  <c r="H17" i="3" s="1"/>
  <c r="D13" i="3"/>
  <c r="D11" i="3"/>
  <c r="G8" i="3"/>
  <c r="H8" i="3" s="1"/>
  <c r="K8" i="3" s="1"/>
  <c r="F36" i="3"/>
  <c r="F34" i="3"/>
  <c r="A33" i="3"/>
  <c r="F33" i="3" s="1"/>
  <c r="A32" i="3"/>
  <c r="F32" i="3" s="1"/>
  <c r="A31" i="3"/>
  <c r="F13" i="3"/>
  <c r="I11" i="3"/>
  <c r="I14" i="3" s="1"/>
  <c r="F11" i="3"/>
  <c r="B11" i="3"/>
  <c r="G13" i="3" l="1"/>
  <c r="H13" i="3" s="1"/>
  <c r="K13" i="3" s="1"/>
  <c r="G11" i="3"/>
  <c r="H11" i="3" s="1"/>
  <c r="K11" i="3" s="1"/>
  <c r="F24" i="3"/>
  <c r="K17" i="3"/>
  <c r="K18" i="3"/>
  <c r="F25" i="3"/>
  <c r="K19" i="3"/>
  <c r="K10" i="3" l="1"/>
  <c r="K12" i="3" s="1"/>
  <c r="K14" i="3" s="1"/>
  <c r="H10" i="3"/>
  <c r="H12" i="3" s="1"/>
  <c r="H14" i="3" s="1"/>
  <c r="F23" i="3" l="1"/>
  <c r="F26" i="3" s="1"/>
  <c r="A35" i="1"/>
  <c r="I13" i="1" l="1"/>
  <c r="F13" i="1" l="1"/>
  <c r="A33" i="1"/>
  <c r="A37" i="1"/>
  <c r="F15" i="1"/>
  <c r="B13" i="1"/>
  <c r="I16" i="1" l="1"/>
  <c r="D15" i="1"/>
  <c r="G15" i="1" s="1"/>
  <c r="D19" i="1"/>
  <c r="G19" i="1" s="1"/>
  <c r="H19" i="1" s="1"/>
  <c r="D9" i="1"/>
  <c r="G9" i="1" s="1"/>
  <c r="H9" i="1" s="1"/>
  <c r="G8" i="1"/>
  <c r="H8" i="1" s="1"/>
  <c r="D22" i="1"/>
  <c r="G22" i="1" s="1"/>
  <c r="H22" i="1" s="1"/>
  <c r="K22" i="1" s="1"/>
  <c r="D21" i="1"/>
  <c r="G21" i="1" s="1"/>
  <c r="H21" i="1" s="1"/>
  <c r="D20" i="1"/>
  <c r="G20" i="1" s="1"/>
  <c r="H20" i="1" s="1"/>
  <c r="K20" i="1" s="1"/>
  <c r="D13" i="1"/>
  <c r="G13" i="1" s="1"/>
  <c r="H13" i="1" s="1"/>
  <c r="K13" i="1" s="1"/>
  <c r="D10" i="1"/>
  <c r="G10" i="1" s="1"/>
  <c r="H10" i="1" s="1"/>
  <c r="K10" i="1" s="1"/>
  <c r="H15" i="1" l="1"/>
  <c r="K15" i="1" s="1"/>
  <c r="K19" i="1"/>
  <c r="F27" i="1"/>
  <c r="K21" i="1"/>
  <c r="F28" i="1"/>
  <c r="H12" i="1"/>
  <c r="H14" i="1" s="1"/>
  <c r="K12" i="1" l="1"/>
  <c r="K14" i="1" s="1"/>
  <c r="K16" i="1" s="1"/>
  <c r="K11" i="1"/>
  <c r="H16" i="1"/>
  <c r="F26" i="1" s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  <author>stefanie.huemmer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  <comment ref="D8" authorId="2" shapeId="0" xr:uid="{00000000-0006-0000-0000-000003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stefanie.huemmer</author>
  </authors>
  <commentList>
    <comment ref="K7" authorId="0" shapeId="0" xr:uid="{00000000-0006-0000-01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100-000002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sharedStrings.xml><?xml version="1.0" encoding="utf-8"?>
<sst xmlns="http://schemas.openxmlformats.org/spreadsheetml/2006/main" count="157" uniqueCount="60">
  <si>
    <t>%</t>
  </si>
  <si>
    <t>/m²</t>
  </si>
  <si>
    <t>l</t>
  </si>
  <si>
    <t>kg</t>
  </si>
  <si>
    <t>Preis Grundaufbau</t>
  </si>
  <si>
    <t>Preis incl. Edelputz</t>
  </si>
  <si>
    <t>Systempreis incl. Egalisationsanstrich</t>
  </si>
  <si>
    <t>Bedarf/m²           ca.</t>
  </si>
  <si>
    <t>Rabatt-satz</t>
  </si>
  <si>
    <t>Gesamt €</t>
  </si>
  <si>
    <t>Zeitauf-wand</t>
  </si>
  <si>
    <t>Lohn + Material</t>
  </si>
  <si>
    <t>min</t>
  </si>
  <si>
    <t>/je</t>
  </si>
  <si>
    <t>Zubehör</t>
  </si>
  <si>
    <t>m</t>
  </si>
  <si>
    <t>/m</t>
  </si>
  <si>
    <t>m²</t>
  </si>
  <si>
    <t>Gewebepfeile</t>
  </si>
  <si>
    <t>St.</t>
  </si>
  <si>
    <t>/St.</t>
  </si>
  <si>
    <t>Rajasil Trennvlies</t>
  </si>
  <si>
    <t>Materialkosten</t>
  </si>
  <si>
    <t>Wandfläche</t>
  </si>
  <si>
    <t>Leibungen</t>
  </si>
  <si>
    <t>lfm</t>
  </si>
  <si>
    <t>Stück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</si>
  <si>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</si>
  <si>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</si>
  <si>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</si>
  <si>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</si>
  <si>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</si>
  <si>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</si>
  <si>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HECK Gewebepfeile</t>
  </si>
  <si>
    <t>HECK Anputzleiste mini mit Gewebe</t>
  </si>
  <si>
    <t>HECK Anputzleiste mini mit Gewebe  2,4 m</t>
  </si>
  <si>
    <t>Netto 
€</t>
  </si>
  <si>
    <t>Dämmputz auf tragfähigem Untergrund</t>
  </si>
  <si>
    <t>Welnet:</t>
  </si>
  <si>
    <t>Dämmputz mit Putzträger Welnet</t>
  </si>
  <si>
    <t>HECK Befestigungselement WB 60</t>
  </si>
  <si>
    <t>Rajasil KFP OWA (Kalkfeinputz Innen) weiß 5 mm</t>
  </si>
  <si>
    <t>Rajasil KFP OWA (Kalkfeinputz Innen) farbig (HBW100-70) 5 mm</t>
  </si>
  <si>
    <t>HECK Dämmputzträgermatte "Welnet"      30 mm</t>
  </si>
  <si>
    <t>HECK Dämmputzträgermatte "Welnet"      20 mm</t>
  </si>
  <si>
    <r>
      <t>HECK K+A POR</t>
    </r>
    <r>
      <rPr>
        <i/>
        <sz val="10"/>
        <rFont val="Arial"/>
        <family val="2"/>
      </rPr>
      <t>aktiv Plus</t>
    </r>
  </si>
  <si>
    <t>(Armierung)</t>
  </si>
  <si>
    <t>(Oberputz)</t>
  </si>
  <si>
    <t>HECK AGG (Armierungsgewebe fein)</t>
  </si>
  <si>
    <t>HECK SIF INTERIOR (Silikat-Innenfarbe) weiß</t>
  </si>
  <si>
    <t>HECK SIF INTERIOR (Silikat-Innenfarbe) farbig (HBW 100-70)</t>
  </si>
  <si>
    <t>Rajasil SPB (Spritzbewurf), netzförmig</t>
  </si>
  <si>
    <t>HECK AGG (Armierungsgewebe) fein</t>
  </si>
  <si>
    <t>Rajasil SPB (Spritzbewurf)</t>
  </si>
  <si>
    <t>HECK AGG (Armierungsgewebe)</t>
  </si>
  <si>
    <t>HECK DP MIN 090 OWA (Mineralischer Dämmputz Innen), 40 mm</t>
  </si>
  <si>
    <t>Listenpreis 2025 
€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</si>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</sst>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.00\ \€"/>
    <numFmt numFmtId="167" formatCode="0\ &quot;Sack&quot;"/>
    <numFmt numFmtId="168" formatCode="0\ &quot;Rollen&quot;"/>
    <numFmt numFmtId="169" formatCode="0\ &quot;Gebinde&quot;"/>
    <numFmt numFmtId="170" formatCode="0\ &quot;Stück&quot;"/>
    <numFmt numFmtId="171" formatCode="0\ &quot;Karton&quot;"/>
  </numFmts>
  <fonts count="19" x14ac:knownFonts="1">
    <font>
      <sz val="10"/>
      <name val="Arial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9.5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right" vertical="center"/>
    </xf>
    <xf numFmtId="1" fontId="2" fillId="3" borderId="9" xfId="0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right" vertical="center"/>
    </xf>
    <xf numFmtId="1" fontId="2" fillId="3" borderId="15" xfId="0" applyNumberFormat="1" applyFont="1" applyFill="1" applyBorder="1" applyAlignment="1">
      <alignment horizontal="left" vertical="center"/>
    </xf>
    <xf numFmtId="164" fontId="2" fillId="3" borderId="17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164" fontId="5" fillId="2" borderId="11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3" fillId="0" borderId="18" xfId="0" applyFont="1" applyBorder="1"/>
    <xf numFmtId="2" fontId="3" fillId="0" borderId="2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2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horizontal="left" vertical="center"/>
    </xf>
    <xf numFmtId="164" fontId="3" fillId="0" borderId="17" xfId="1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2" fillId="0" borderId="0" xfId="0" applyFont="1"/>
    <xf numFmtId="0" fontId="3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1" fillId="0" borderId="0" xfId="0" applyFont="1"/>
    <xf numFmtId="1" fontId="3" fillId="0" borderId="2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65" fontId="3" fillId="0" borderId="28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right" vertical="center"/>
    </xf>
    <xf numFmtId="165" fontId="2" fillId="3" borderId="7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9" fillId="0" borderId="0" xfId="0" applyFont="1" applyAlignment="1">
      <alignment horizontal="left"/>
    </xf>
    <xf numFmtId="0" fontId="17" fillId="0" borderId="0" xfId="0" applyFont="1"/>
    <xf numFmtId="0" fontId="3" fillId="4" borderId="2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2" fontId="14" fillId="0" borderId="8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7" fontId="15" fillId="0" borderId="7" xfId="1" applyNumberFormat="1" applyFont="1" applyBorder="1" applyAlignment="1">
      <alignment horizontal="right"/>
    </xf>
    <xf numFmtId="7" fontId="0" fillId="0" borderId="8" xfId="0" applyNumberFormat="1" applyBorder="1" applyAlignment="1">
      <alignment horizontal="right"/>
    </xf>
    <xf numFmtId="166" fontId="10" fillId="0" borderId="7" xfId="0" applyNumberFormat="1" applyFont="1" applyBorder="1" applyAlignment="1">
      <alignment horizontal="right"/>
    </xf>
    <xf numFmtId="166" fontId="10" fillId="0" borderId="8" xfId="0" applyNumberFormat="1" applyFont="1" applyBorder="1" applyAlignment="1">
      <alignment horizontal="right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166" fontId="15" fillId="0" borderId="7" xfId="1" applyNumberFormat="1" applyFont="1" applyBorder="1" applyAlignment="1">
      <alignment horizontal="right" vertical="center"/>
    </xf>
    <xf numFmtId="166" fontId="15" fillId="0" borderId="8" xfId="1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70" fontId="3" fillId="0" borderId="7" xfId="0" applyNumberFormat="1" applyFont="1" applyBorder="1" applyAlignment="1">
      <alignment horizontal="right"/>
    </xf>
    <xf numFmtId="170" fontId="3" fillId="0" borderId="8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3" fillId="0" borderId="8" xfId="0" applyNumberFormat="1" applyFont="1" applyBorder="1" applyAlignment="1">
      <alignment horizontal="right"/>
    </xf>
    <xf numFmtId="169" fontId="3" fillId="0" borderId="7" xfId="0" applyNumberFormat="1" applyFont="1" applyBorder="1" applyAlignment="1">
      <alignment horizontal="right"/>
    </xf>
    <xf numFmtId="169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7" fontId="3" fillId="0" borderId="7" xfId="0" applyNumberFormat="1" applyFont="1" applyBorder="1" applyAlignment="1">
      <alignment horizontal="right"/>
    </xf>
    <xf numFmtId="167" fontId="3" fillId="0" borderId="8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8" fontId="3" fillId="0" borderId="7" xfId="0" applyNumberFormat="1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1" fontId="3" fillId="0" borderId="39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right" vertical="center"/>
    </xf>
    <xf numFmtId="1" fontId="3" fillId="0" borderId="40" xfId="0" applyNumberFormat="1" applyFont="1" applyBorder="1" applyAlignment="1">
      <alignment horizontal="left" vertical="center"/>
    </xf>
    <xf numFmtId="166" fontId="3" fillId="0" borderId="41" xfId="1" applyNumberFormat="1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showGridLines="0" tabSelected="1" workbookViewId="0">
      <selection activeCell="M15" sqref="M15"/>
    </sheetView>
  </sheetViews>
  <sheetFormatPr baseColWidth="10" defaultRowHeight="12.75" x14ac:dyDescent="0.2"/>
  <cols>
    <col min="1" max="1" width="30.28515625" customWidth="1"/>
    <col min="2" max="2" width="5.7109375" customWidth="1"/>
    <col min="3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1" ht="14.1" customHeight="1" x14ac:dyDescent="0.2">
      <c r="A1" s="33"/>
    </row>
    <row r="2" spans="1:11" s="1" customFormat="1" ht="14.1" customHeight="1" x14ac:dyDescent="0.25">
      <c r="A2" s="34"/>
      <c r="B2" s="35"/>
      <c r="C2" s="35"/>
      <c r="D2" s="35"/>
      <c r="E2" s="35"/>
      <c r="F2" s="35"/>
      <c r="G2" s="36"/>
      <c r="H2" s="36"/>
      <c r="I2" s="36"/>
      <c r="J2" s="36"/>
      <c r="K2" s="36"/>
    </row>
    <row r="3" spans="1:11" s="1" customFormat="1" ht="14.1" customHeight="1" x14ac:dyDescent="0.25">
      <c r="A3" s="34"/>
      <c r="B3" s="35"/>
      <c r="C3" s="35"/>
      <c r="D3" s="35"/>
      <c r="E3" s="35"/>
      <c r="F3" s="35"/>
      <c r="G3" s="36"/>
      <c r="H3" s="36"/>
      <c r="I3" s="36"/>
      <c r="J3" s="36"/>
      <c r="K3" s="36"/>
    </row>
    <row r="4" spans="1:11" s="1" customFormat="1" ht="14.1" customHeight="1" x14ac:dyDescent="0.25">
      <c r="A4" s="34"/>
      <c r="B4" s="35"/>
      <c r="C4" s="35"/>
      <c r="D4" s="35"/>
      <c r="E4" s="35"/>
      <c r="F4" s="35"/>
      <c r="G4" s="36"/>
      <c r="H4" s="36"/>
      <c r="I4" s="36"/>
      <c r="J4" s="36"/>
      <c r="K4" s="36"/>
    </row>
    <row r="5" spans="1:11" s="1" customFormat="1" ht="14.1" customHeight="1" thickBot="1" x14ac:dyDescent="0.25">
      <c r="A5" s="86"/>
      <c r="B5" s="87"/>
      <c r="C5" s="37"/>
      <c r="D5" s="37"/>
      <c r="E5" s="37"/>
      <c r="F5" s="37"/>
      <c r="G5" s="37"/>
      <c r="H5" s="37"/>
      <c r="I5" s="37"/>
      <c r="J5" s="37"/>
      <c r="K5"/>
    </row>
    <row r="6" spans="1:11" s="1" customFormat="1" ht="24" customHeight="1" x14ac:dyDescent="0.2">
      <c r="A6" s="97" t="s">
        <v>39</v>
      </c>
      <c r="B6" s="99" t="s">
        <v>7</v>
      </c>
      <c r="C6" s="100"/>
      <c r="D6" s="103" t="s">
        <v>8</v>
      </c>
      <c r="E6" s="104"/>
      <c r="F6" s="107" t="s">
        <v>56</v>
      </c>
      <c r="G6" s="125" t="s">
        <v>36</v>
      </c>
      <c r="H6" s="127" t="s">
        <v>9</v>
      </c>
      <c r="I6" s="117" t="s">
        <v>10</v>
      </c>
      <c r="J6" s="118"/>
      <c r="K6" s="38" t="s">
        <v>11</v>
      </c>
    </row>
    <row r="7" spans="1:11" s="1" customFormat="1" ht="24" customHeight="1" x14ac:dyDescent="0.2">
      <c r="A7" s="98"/>
      <c r="B7" s="101"/>
      <c r="C7" s="102"/>
      <c r="D7" s="105"/>
      <c r="E7" s="106"/>
      <c r="F7" s="108"/>
      <c r="G7" s="126"/>
      <c r="H7" s="128"/>
      <c r="I7" s="39" t="s">
        <v>12</v>
      </c>
      <c r="J7" s="5" t="s">
        <v>1</v>
      </c>
      <c r="K7" s="40">
        <v>0</v>
      </c>
    </row>
    <row r="8" spans="1:11" s="1" customFormat="1" ht="24" customHeight="1" x14ac:dyDescent="0.2">
      <c r="A8" s="88" t="s">
        <v>44</v>
      </c>
      <c r="B8" s="80">
        <v>1.1000000000000001</v>
      </c>
      <c r="C8" s="8" t="s">
        <v>17</v>
      </c>
      <c r="D8" s="77">
        <v>0</v>
      </c>
      <c r="E8" s="2" t="s">
        <v>0</v>
      </c>
      <c r="F8" s="91">
        <f>VLOOKUP(A8,Listen!A2:C3,3,0)</f>
        <v>21.89</v>
      </c>
      <c r="G8" s="78">
        <f>SUM(F8-F8*D8/100)</f>
        <v>21.89</v>
      </c>
      <c r="H8" s="11">
        <f>SUM(B8*G8)</f>
        <v>24.079000000000004</v>
      </c>
      <c r="I8" s="148">
        <v>16</v>
      </c>
      <c r="J8" s="149" t="s">
        <v>1</v>
      </c>
      <c r="K8" s="150">
        <f>SUM(H8+H9+(I8*K7))</f>
        <v>30.859000000000002</v>
      </c>
    </row>
    <row r="9" spans="1:11" s="1" customFormat="1" ht="24" customHeight="1" x14ac:dyDescent="0.2">
      <c r="A9" s="75" t="s">
        <v>40</v>
      </c>
      <c r="B9" s="80">
        <v>6</v>
      </c>
      <c r="C9" s="76" t="s">
        <v>19</v>
      </c>
      <c r="D9" s="77" t="str">
        <f>REPT(D8,1)</f>
        <v>0</v>
      </c>
      <c r="E9" s="2" t="s">
        <v>0</v>
      </c>
      <c r="F9" s="91">
        <v>1.1299999999999999</v>
      </c>
      <c r="G9" s="78">
        <f>SUM(F9-F9*D9/100)</f>
        <v>1.1299999999999999</v>
      </c>
      <c r="H9" s="11">
        <f>SUM(B9*G9)</f>
        <v>6.7799999999999994</v>
      </c>
      <c r="I9" s="151"/>
      <c r="J9" s="152"/>
      <c r="K9" s="153"/>
    </row>
    <row r="10" spans="1:11" s="1" customFormat="1" ht="38.25" x14ac:dyDescent="0.2">
      <c r="A10" s="7" t="s">
        <v>55</v>
      </c>
      <c r="B10" s="81">
        <v>16</v>
      </c>
      <c r="C10" s="8" t="s">
        <v>3</v>
      </c>
      <c r="D10" s="77" t="str">
        <f>REPT(D8,1)</f>
        <v>0</v>
      </c>
      <c r="E10" s="2" t="s">
        <v>0</v>
      </c>
      <c r="F10" s="92">
        <v>2.94</v>
      </c>
      <c r="G10" s="3">
        <f>F10-F10*D10/100</f>
        <v>2.94</v>
      </c>
      <c r="H10" s="4">
        <f>B10*G10</f>
        <v>47.04</v>
      </c>
      <c r="I10" s="10">
        <v>32</v>
      </c>
      <c r="J10" s="5" t="s">
        <v>1</v>
      </c>
      <c r="K10" s="6">
        <f>SUM(H10+(I10*K7))</f>
        <v>47.04</v>
      </c>
    </row>
    <row r="11" spans="1:11" s="1" customFormat="1" ht="25.5" x14ac:dyDescent="0.2">
      <c r="A11" s="89" t="s">
        <v>41</v>
      </c>
      <c r="B11" s="81">
        <f>VLOOKUP(A11,Listen!A22:E23,2,0)</f>
        <v>6</v>
      </c>
      <c r="C11" s="8" t="s">
        <v>2</v>
      </c>
      <c r="D11" s="77" t="str">
        <f>REPT(D9,1)</f>
        <v>0</v>
      </c>
      <c r="E11" s="2" t="s">
        <v>0</v>
      </c>
      <c r="F11" s="92">
        <f>VLOOKUP(A11,Listen!A22:C23,3,0)</f>
        <v>2.31</v>
      </c>
      <c r="G11" s="3">
        <f>F11-F11*D11/100</f>
        <v>2.31</v>
      </c>
      <c r="H11" s="4">
        <f>B11*G11</f>
        <v>13.86</v>
      </c>
      <c r="I11" s="10">
        <v>13</v>
      </c>
      <c r="J11" s="5" t="s">
        <v>1</v>
      </c>
      <c r="K11" s="6">
        <f>SUM(H11+(I11*K8))</f>
        <v>415.02700000000004</v>
      </c>
    </row>
    <row r="12" spans="1:11" s="1" customFormat="1" x14ac:dyDescent="0.2">
      <c r="A12" s="13" t="s">
        <v>4</v>
      </c>
      <c r="B12" s="82"/>
      <c r="C12" s="14"/>
      <c r="D12" s="15"/>
      <c r="E12" s="14"/>
      <c r="F12" s="93"/>
      <c r="G12" s="16"/>
      <c r="H12" s="17">
        <f>ROUND(SUM(H8:H10),2)</f>
        <v>77.900000000000006</v>
      </c>
      <c r="I12" s="18"/>
      <c r="J12" s="19"/>
      <c r="K12" s="20">
        <f>ROUND(SUM(K8:K10),2)</f>
        <v>77.900000000000006</v>
      </c>
    </row>
    <row r="13" spans="1:11" s="1" customFormat="1" ht="25.5" x14ac:dyDescent="0.2">
      <c r="A13" s="89" t="s">
        <v>42</v>
      </c>
      <c r="B13" s="23">
        <f>VLOOKUP(A13,Listen!A:C,2,0)</f>
        <v>6</v>
      </c>
      <c r="C13" s="8" t="s">
        <v>3</v>
      </c>
      <c r="D13" s="9" t="str">
        <f>REPT(D8,1)</f>
        <v>0</v>
      </c>
      <c r="E13" s="2" t="s">
        <v>0</v>
      </c>
      <c r="F13" s="92">
        <f>VLOOKUP(A13,Listen!A:C,3,0)</f>
        <v>2.77</v>
      </c>
      <c r="G13" s="3">
        <f>F13-F13*D13/100</f>
        <v>2.77</v>
      </c>
      <c r="H13" s="22">
        <f>PRODUCT(B13,G13)</f>
        <v>16.62</v>
      </c>
      <c r="I13" s="10">
        <f>VLOOKUP(A13,Listen!A:E,5,0)</f>
        <v>13</v>
      </c>
      <c r="J13" s="5" t="s">
        <v>1</v>
      </c>
      <c r="K13" s="6">
        <f>SUM(H13+(I13*K7))</f>
        <v>16.62</v>
      </c>
    </row>
    <row r="14" spans="1:11" s="1" customFormat="1" x14ac:dyDescent="0.2">
      <c r="A14" s="13" t="s">
        <v>5</v>
      </c>
      <c r="B14" s="82"/>
      <c r="C14" s="14"/>
      <c r="D14" s="15"/>
      <c r="E14" s="14"/>
      <c r="F14" s="93"/>
      <c r="G14" s="16"/>
      <c r="H14" s="17">
        <f>ROUND(SUM(H12:H13),2)</f>
        <v>94.52</v>
      </c>
      <c r="I14" s="18"/>
      <c r="J14" s="19"/>
      <c r="K14" s="20">
        <f>ROUND(SUM(K12:K13),2)</f>
        <v>94.52</v>
      </c>
    </row>
    <row r="15" spans="1:11" s="1" customFormat="1" ht="25.5" x14ac:dyDescent="0.2">
      <c r="A15" s="90" t="s">
        <v>50</v>
      </c>
      <c r="B15" s="23">
        <v>0.2</v>
      </c>
      <c r="C15" s="8" t="s">
        <v>2</v>
      </c>
      <c r="D15" s="9" t="str">
        <f>REPT(D8,1)</f>
        <v>0</v>
      </c>
      <c r="E15" s="2" t="s">
        <v>0</v>
      </c>
      <c r="F15" s="92">
        <f>VLOOKUP(A15,Listen!A:C,3,0)</f>
        <v>12.8</v>
      </c>
      <c r="G15" s="3">
        <f>F15-F15*D15/100</f>
        <v>12.8</v>
      </c>
      <c r="H15" s="22">
        <f>PRODUCT(B15,G15)</f>
        <v>2.5600000000000005</v>
      </c>
      <c r="I15" s="10">
        <v>11</v>
      </c>
      <c r="J15" s="5" t="s">
        <v>1</v>
      </c>
      <c r="K15" s="6">
        <f>SUM(H15+(I15*K7))</f>
        <v>2.5600000000000005</v>
      </c>
    </row>
    <row r="16" spans="1:11" s="1" customFormat="1" ht="26.25" thickBot="1" x14ac:dyDescent="0.25">
      <c r="A16" s="24" t="s">
        <v>6</v>
      </c>
      <c r="B16" s="83"/>
      <c r="C16" s="26"/>
      <c r="D16" s="25"/>
      <c r="E16" s="26"/>
      <c r="F16" s="27"/>
      <c r="G16" s="28"/>
      <c r="H16" s="29">
        <f>ROUND(SUM(H14:H15),2)</f>
        <v>97.08</v>
      </c>
      <c r="I16" s="30">
        <f>SUM(I8:I15)</f>
        <v>85</v>
      </c>
      <c r="J16" s="31" t="s">
        <v>1</v>
      </c>
      <c r="K16" s="32">
        <f>ROUND(SUM(K14+K15),2)</f>
        <v>97.08</v>
      </c>
    </row>
    <row r="17" spans="1:11" ht="13.5" thickBot="1" x14ac:dyDescent="0.25"/>
    <row r="18" spans="1:11" ht="24" customHeight="1" x14ac:dyDescent="0.2">
      <c r="A18" s="41" t="s">
        <v>14</v>
      </c>
      <c r="B18" s="42"/>
      <c r="C18" s="43"/>
      <c r="D18" s="43"/>
      <c r="E18" s="43"/>
      <c r="F18" s="43"/>
      <c r="G18" s="44"/>
      <c r="H18" s="44"/>
      <c r="I18" s="72" t="s">
        <v>12</v>
      </c>
      <c r="J18" s="45" t="s">
        <v>13</v>
      </c>
      <c r="K18" s="46"/>
    </row>
    <row r="19" spans="1:11" ht="24" customHeight="1" x14ac:dyDescent="0.2">
      <c r="A19" s="7" t="s">
        <v>34</v>
      </c>
      <c r="B19" s="21">
        <v>1</v>
      </c>
      <c r="C19" s="8" t="s">
        <v>15</v>
      </c>
      <c r="D19" s="9" t="str">
        <f>REPT(D8,1)</f>
        <v>0</v>
      </c>
      <c r="E19" s="8" t="s">
        <v>0</v>
      </c>
      <c r="F19" s="92">
        <v>5.2</v>
      </c>
      <c r="G19" s="3">
        <f>F19-F19*D19/100</f>
        <v>5.2</v>
      </c>
      <c r="H19" s="47">
        <f>PRODUCT(B19,G19)</f>
        <v>5.2</v>
      </c>
      <c r="I19" s="49">
        <v>5</v>
      </c>
      <c r="J19" s="48" t="s">
        <v>16</v>
      </c>
      <c r="K19" s="6">
        <f>SUM(H19+(I19*K7))</f>
        <v>5.2</v>
      </c>
    </row>
    <row r="20" spans="1:11" ht="34.5" customHeight="1" x14ac:dyDescent="0.2">
      <c r="A20" s="7" t="s">
        <v>48</v>
      </c>
      <c r="B20" s="21">
        <v>1.1000000000000001</v>
      </c>
      <c r="C20" s="8" t="s">
        <v>17</v>
      </c>
      <c r="D20" s="9" t="str">
        <f>REPT(D8,1)</f>
        <v>0</v>
      </c>
      <c r="E20" s="8" t="s">
        <v>0</v>
      </c>
      <c r="F20" s="92">
        <v>2.5</v>
      </c>
      <c r="G20" s="3">
        <f>F20-F20*D20/100</f>
        <v>2.5</v>
      </c>
      <c r="H20" s="47">
        <f>PRODUCT(B20,G20)</f>
        <v>2.75</v>
      </c>
      <c r="I20" s="49">
        <v>6</v>
      </c>
      <c r="J20" s="50" t="s">
        <v>1</v>
      </c>
      <c r="K20" s="6">
        <f>SUM(H20+(I20*K7))</f>
        <v>2.75</v>
      </c>
    </row>
    <row r="21" spans="1:11" ht="24" customHeight="1" x14ac:dyDescent="0.2">
      <c r="A21" s="7" t="s">
        <v>33</v>
      </c>
      <c r="B21" s="21">
        <v>1</v>
      </c>
      <c r="C21" s="8" t="s">
        <v>19</v>
      </c>
      <c r="D21" s="9" t="str">
        <f>REPT(D8,1)</f>
        <v>0</v>
      </c>
      <c r="E21" s="8" t="s">
        <v>0</v>
      </c>
      <c r="F21" s="92">
        <v>2.33</v>
      </c>
      <c r="G21" s="3">
        <f>F21-F21*D21/100</f>
        <v>2.33</v>
      </c>
      <c r="H21" s="47">
        <f>PRODUCT(B21,G21)</f>
        <v>2.33</v>
      </c>
      <c r="I21" s="49">
        <v>2</v>
      </c>
      <c r="J21" s="50" t="s">
        <v>20</v>
      </c>
      <c r="K21" s="6">
        <f>SUM(H21+(I21*K7))</f>
        <v>2.33</v>
      </c>
    </row>
    <row r="22" spans="1:11" ht="24" customHeight="1" thickBot="1" x14ac:dyDescent="0.25">
      <c r="A22" s="51" t="s">
        <v>21</v>
      </c>
      <c r="B22" s="52">
        <v>1.1000000000000001</v>
      </c>
      <c r="C22" s="53" t="s">
        <v>15</v>
      </c>
      <c r="D22" s="54" t="str">
        <f>REPT(D8,1)</f>
        <v>0</v>
      </c>
      <c r="E22" s="53" t="s">
        <v>0</v>
      </c>
      <c r="F22" s="94">
        <v>8.69</v>
      </c>
      <c r="G22" s="55">
        <f>F22-F22*D22/100</f>
        <v>8.69</v>
      </c>
      <c r="H22" s="56">
        <f>PRODUCT(B22,G22)</f>
        <v>9.5590000000000011</v>
      </c>
      <c r="I22" s="57">
        <v>1</v>
      </c>
      <c r="J22" s="58" t="s">
        <v>1</v>
      </c>
      <c r="K22" s="59">
        <f>SUM(H22+(I22*K7))</f>
        <v>9.5590000000000011</v>
      </c>
    </row>
    <row r="23" spans="1:11" ht="12.75" customHeight="1" x14ac:dyDescent="0.2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ht="12.75" customHeight="1" x14ac:dyDescent="0.2">
      <c r="A24" s="62" t="s">
        <v>22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ht="12.7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1" ht="12.75" customHeight="1" x14ac:dyDescent="0.2">
      <c r="A26" s="63" t="s">
        <v>23</v>
      </c>
      <c r="B26" s="119">
        <v>0</v>
      </c>
      <c r="C26" s="120"/>
      <c r="D26" s="121" t="s">
        <v>17</v>
      </c>
      <c r="E26" s="122"/>
      <c r="F26" s="123">
        <f>SUM((H20+H22+H16)*B26)</f>
        <v>0</v>
      </c>
      <c r="G26" s="124"/>
      <c r="H26" s="12"/>
      <c r="I26" s="12"/>
      <c r="J26" s="12"/>
      <c r="K26" s="12"/>
    </row>
    <row r="27" spans="1:11" ht="12.75" customHeight="1" x14ac:dyDescent="0.2">
      <c r="A27" s="63" t="s">
        <v>24</v>
      </c>
      <c r="B27" s="119">
        <v>0</v>
      </c>
      <c r="C27" s="120"/>
      <c r="D27" s="121" t="s">
        <v>25</v>
      </c>
      <c r="E27" s="122"/>
      <c r="F27" s="123">
        <f>SUM(H19*B27)</f>
        <v>0</v>
      </c>
      <c r="G27" s="124"/>
      <c r="H27" s="12"/>
      <c r="I27" s="12"/>
      <c r="J27" s="12"/>
      <c r="K27" s="12"/>
    </row>
    <row r="28" spans="1:11" ht="12.75" customHeight="1" x14ac:dyDescent="0.2">
      <c r="A28" s="64" t="s">
        <v>18</v>
      </c>
      <c r="B28" s="109">
        <v>0</v>
      </c>
      <c r="C28" s="110"/>
      <c r="D28" s="111" t="s">
        <v>26</v>
      </c>
      <c r="E28" s="112"/>
      <c r="F28" s="113">
        <f>SUM(H21*B28)</f>
        <v>0</v>
      </c>
      <c r="G28" s="114"/>
      <c r="H28" s="12"/>
      <c r="I28" s="12"/>
      <c r="J28" s="12"/>
      <c r="K28" s="12"/>
    </row>
    <row r="29" spans="1:11" ht="12.75" customHeight="1" x14ac:dyDescent="0.2">
      <c r="A29" s="65"/>
      <c r="B29" s="65"/>
      <c r="C29" s="60"/>
      <c r="D29" s="60"/>
      <c r="E29" s="60"/>
      <c r="F29" s="115">
        <f>SUM(F26:G28)</f>
        <v>0</v>
      </c>
      <c r="G29" s="116"/>
      <c r="H29" s="12"/>
      <c r="I29" s="12"/>
      <c r="J29" s="12"/>
      <c r="K29" s="12"/>
    </row>
    <row r="30" spans="1:11" ht="12.75" customHeight="1" x14ac:dyDescent="0.2">
      <c r="A30" s="66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2.75" customHeight="1" x14ac:dyDescent="0.2">
      <c r="A31" s="67" t="s">
        <v>27</v>
      </c>
      <c r="B31" s="68"/>
      <c r="C31" s="12"/>
      <c r="D31" s="12"/>
      <c r="E31" s="12"/>
      <c r="F31" s="69"/>
      <c r="G31" s="69"/>
      <c r="H31" s="60"/>
      <c r="I31" s="60"/>
      <c r="J31" s="60"/>
      <c r="K31" s="60"/>
    </row>
    <row r="32" spans="1:11" ht="12.75" customHeight="1" x14ac:dyDescent="0.2">
      <c r="A32" s="68"/>
      <c r="B32" s="68"/>
      <c r="C32" s="12"/>
      <c r="D32" s="12"/>
      <c r="E32" s="12"/>
      <c r="F32" s="69"/>
      <c r="G32" s="69"/>
      <c r="H32" s="60"/>
      <c r="I32" s="60"/>
      <c r="J32" s="60"/>
      <c r="K32" s="60"/>
    </row>
    <row r="33" spans="1:16" ht="12.75" customHeight="1" x14ac:dyDescent="0.2">
      <c r="A33" s="129" t="str">
        <f>A8</f>
        <v>HECK Dämmputzträgermatte "Welnet"      20 mm</v>
      </c>
      <c r="B33" s="130"/>
      <c r="C33" s="130"/>
      <c r="D33" s="130"/>
      <c r="E33" s="131"/>
      <c r="F33" s="132">
        <f>ROUNDUP(((B8*B26)/2.1),0)</f>
        <v>0</v>
      </c>
      <c r="G33" s="133"/>
      <c r="H33" s="60"/>
      <c r="I33" s="60"/>
      <c r="J33" s="60"/>
      <c r="K33" s="60"/>
    </row>
    <row r="34" spans="1:16" ht="12.75" customHeight="1" x14ac:dyDescent="0.2">
      <c r="A34" s="129" t="s">
        <v>40</v>
      </c>
      <c r="B34" s="130"/>
      <c r="C34" s="130"/>
      <c r="D34" s="130"/>
      <c r="E34" s="131"/>
      <c r="F34" s="134">
        <f>ROUNDUP((B9*B26)/250,0)</f>
        <v>0</v>
      </c>
      <c r="G34" s="135"/>
      <c r="H34" s="60"/>
      <c r="I34" s="60"/>
      <c r="J34" s="60"/>
      <c r="K34" s="60"/>
      <c r="L34" s="1"/>
      <c r="M34" s="1"/>
      <c r="N34" s="1"/>
      <c r="O34" s="1"/>
      <c r="P34" s="1"/>
    </row>
    <row r="35" spans="1:16" ht="12.75" customHeight="1" x14ac:dyDescent="0.2">
      <c r="A35" s="143" t="str">
        <f>A10</f>
        <v>HECK DP MIN 090 OWA (Mineralischer Dämmputz Innen), 40 mm</v>
      </c>
      <c r="B35" s="144"/>
      <c r="C35" s="144"/>
      <c r="D35" s="144"/>
      <c r="E35" s="145"/>
      <c r="F35" s="141">
        <f>ROUNDUP(((B10*B26)/34),0)</f>
        <v>0</v>
      </c>
      <c r="G35" s="142"/>
      <c r="H35" s="60"/>
      <c r="I35" s="60"/>
      <c r="J35" s="60"/>
      <c r="K35" s="60"/>
      <c r="L35" s="1"/>
      <c r="M35" s="1"/>
      <c r="N35" s="1"/>
      <c r="O35" s="1"/>
      <c r="P35" s="1"/>
    </row>
    <row r="36" spans="1:16" ht="12.75" customHeight="1" x14ac:dyDescent="0.2">
      <c r="A36" s="129" t="str">
        <f>A11</f>
        <v>Rajasil KFP OWA (Kalkfeinputz Innen) weiß 5 mm</v>
      </c>
      <c r="B36" s="130"/>
      <c r="C36" s="130"/>
      <c r="D36" s="130"/>
      <c r="E36" s="131"/>
      <c r="F36" s="141">
        <f>VLOOKUP(A36,Listen!A22:D23,4,0)</f>
        <v>0</v>
      </c>
      <c r="G36" s="142"/>
      <c r="H36" s="60" t="s">
        <v>46</v>
      </c>
      <c r="I36" s="60"/>
      <c r="J36" s="60"/>
      <c r="K36" s="60"/>
      <c r="L36" s="1"/>
      <c r="M36" s="1"/>
      <c r="N36" s="1"/>
      <c r="O36" s="1"/>
      <c r="P36" s="1"/>
    </row>
    <row r="37" spans="1:16" ht="12.75" customHeight="1" x14ac:dyDescent="0.2">
      <c r="A37" s="129" t="str">
        <f>A13</f>
        <v>Rajasil KFP OWA (Kalkfeinputz Innen) farbig (HBW100-70) 5 mm</v>
      </c>
      <c r="B37" s="130"/>
      <c r="C37" s="130"/>
      <c r="D37" s="130"/>
      <c r="E37" s="131"/>
      <c r="F37" s="141">
        <f>VLOOKUP(A37,Listen!A15:D16,4,0)</f>
        <v>0</v>
      </c>
      <c r="G37" s="142"/>
      <c r="H37" s="60" t="s">
        <v>47</v>
      </c>
      <c r="L37" s="1"/>
      <c r="M37" s="1"/>
      <c r="N37" s="1"/>
      <c r="O37" s="1"/>
      <c r="P37" s="1"/>
    </row>
    <row r="38" spans="1:16" ht="12.75" customHeight="1" x14ac:dyDescent="0.2">
      <c r="A38" s="129" t="str">
        <f>A15</f>
        <v>HECK SIF INTERIOR (Silikat-Innenfarbe) farbig (HBW 100-70)</v>
      </c>
      <c r="B38" s="130"/>
      <c r="C38" s="130"/>
      <c r="D38" s="130"/>
      <c r="E38" s="131"/>
      <c r="F38" s="136">
        <f>VLOOKUP(A38,Listen!A19:D20,4,0)</f>
        <v>0</v>
      </c>
      <c r="G38" s="137"/>
      <c r="L38" s="1"/>
      <c r="M38" s="1"/>
      <c r="N38" s="1"/>
      <c r="O38" s="1"/>
      <c r="P38" s="1"/>
    </row>
    <row r="39" spans="1:16" ht="12.75" customHeight="1" x14ac:dyDescent="0.2">
      <c r="A39" s="138" t="s">
        <v>35</v>
      </c>
      <c r="B39" s="139"/>
      <c r="C39" s="139"/>
      <c r="D39" s="139"/>
      <c r="E39" s="140"/>
      <c r="F39" s="132">
        <f>ROUNDUP(((B27*B19)/2.4),0)</f>
        <v>0</v>
      </c>
      <c r="G39" s="133"/>
    </row>
    <row r="40" spans="1:16" ht="12.75" customHeight="1" x14ac:dyDescent="0.2">
      <c r="A40" s="138" t="s">
        <v>48</v>
      </c>
      <c r="B40" s="139"/>
      <c r="C40" s="139"/>
      <c r="D40" s="139"/>
      <c r="E40" s="140"/>
      <c r="F40" s="146">
        <f>ROUNDUP(((B26*B20)/55),0)</f>
        <v>0</v>
      </c>
      <c r="G40" s="147"/>
    </row>
    <row r="41" spans="1:16" x14ac:dyDescent="0.2">
      <c r="A41" s="138" t="s">
        <v>33</v>
      </c>
      <c r="B41" s="139"/>
      <c r="C41" s="139"/>
      <c r="D41" s="139"/>
      <c r="E41" s="140"/>
      <c r="F41" s="134">
        <f>ROUNDUP(((B21*B28)/100),0)</f>
        <v>0</v>
      </c>
      <c r="G41" s="135"/>
    </row>
    <row r="42" spans="1:16" x14ac:dyDescent="0.2">
      <c r="A42" s="138" t="s">
        <v>21</v>
      </c>
      <c r="B42" s="139"/>
      <c r="C42" s="139"/>
      <c r="D42" s="139"/>
      <c r="E42" s="140"/>
      <c r="F42" s="146">
        <f>ROUNDUP(((B26*B22)/33),0)</f>
        <v>0</v>
      </c>
      <c r="G42" s="147"/>
    </row>
    <row r="43" spans="1:16" x14ac:dyDescent="0.2">
      <c r="A43" s="70"/>
      <c r="B43" s="33"/>
      <c r="F43" s="71"/>
      <c r="G43" s="71"/>
    </row>
    <row r="44" spans="1:16" x14ac:dyDescent="0.2">
      <c r="A44" s="70"/>
      <c r="B44" s="33"/>
    </row>
    <row r="45" spans="1:16" x14ac:dyDescent="0.2">
      <c r="A45" s="65" t="s">
        <v>57</v>
      </c>
      <c r="B45" s="74"/>
      <c r="C45" s="74"/>
      <c r="D45" s="74"/>
      <c r="E45" s="74"/>
      <c r="F45" s="74"/>
      <c r="G45" s="74"/>
    </row>
    <row r="46" spans="1:16" x14ac:dyDescent="0.2">
      <c r="A46" s="65" t="s">
        <v>58</v>
      </c>
      <c r="B46" s="73"/>
      <c r="C46" s="74"/>
      <c r="D46" s="74"/>
      <c r="E46" s="74"/>
      <c r="F46" s="74"/>
      <c r="G46" s="74"/>
    </row>
    <row r="47" spans="1:16" x14ac:dyDescent="0.2">
      <c r="A47" s="65" t="s">
        <v>59</v>
      </c>
      <c r="B47" s="73"/>
      <c r="C47" s="74"/>
      <c r="D47" s="74"/>
      <c r="E47" s="74"/>
      <c r="F47" s="74"/>
      <c r="G47" s="74"/>
    </row>
    <row r="48" spans="1:16" x14ac:dyDescent="0.2">
      <c r="A48" s="65" t="s">
        <v>28</v>
      </c>
      <c r="B48" s="73"/>
      <c r="C48" s="74"/>
      <c r="D48" s="74"/>
      <c r="E48" s="74"/>
      <c r="F48" s="74"/>
      <c r="G48" s="74"/>
      <c r="H48" s="74"/>
      <c r="I48" s="74"/>
      <c r="J48" s="74"/>
      <c r="K48" s="74"/>
    </row>
    <row r="49" spans="1:11" x14ac:dyDescent="0.2">
      <c r="A49" s="60" t="s">
        <v>29</v>
      </c>
      <c r="B49" s="73"/>
      <c r="C49" s="74"/>
      <c r="D49" s="74"/>
      <c r="E49" s="74"/>
      <c r="F49" s="74"/>
      <c r="G49" s="74"/>
      <c r="H49" s="74"/>
      <c r="I49" s="74"/>
      <c r="J49" s="74"/>
      <c r="K49" s="74"/>
    </row>
    <row r="50" spans="1:11" x14ac:dyDescent="0.2">
      <c r="A50" s="65" t="s">
        <v>30</v>
      </c>
      <c r="B50" s="73"/>
      <c r="C50" s="74"/>
      <c r="D50" s="74"/>
      <c r="E50" s="74"/>
      <c r="F50" s="74"/>
      <c r="G50" s="74"/>
      <c r="H50" s="74"/>
      <c r="I50" s="74"/>
      <c r="J50" s="74"/>
      <c r="K50" s="74"/>
    </row>
    <row r="51" spans="1:11" s="74" customFormat="1" ht="11.25" x14ac:dyDescent="0.2">
      <c r="A51" s="65" t="s">
        <v>31</v>
      </c>
      <c r="B51" s="73"/>
    </row>
    <row r="52" spans="1:11" s="74" customFormat="1" x14ac:dyDescent="0.2">
      <c r="A52" s="65" t="s">
        <v>32</v>
      </c>
      <c r="B52"/>
      <c r="C52"/>
      <c r="D52"/>
      <c r="E52"/>
      <c r="F52"/>
      <c r="G52"/>
    </row>
    <row r="53" spans="1:11" s="74" customFormat="1" x14ac:dyDescent="0.2">
      <c r="A53"/>
      <c r="B53"/>
      <c r="C53"/>
      <c r="D53"/>
      <c r="E53"/>
      <c r="F53"/>
      <c r="G53"/>
    </row>
    <row r="54" spans="1:11" s="74" customFormat="1" x14ac:dyDescent="0.2">
      <c r="A54"/>
      <c r="B54"/>
      <c r="C54"/>
      <c r="D54"/>
      <c r="E54"/>
      <c r="F54"/>
      <c r="G54"/>
    </row>
    <row r="55" spans="1:11" s="74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74" customFormat="1" x14ac:dyDescent="0.2">
      <c r="A56"/>
      <c r="B56"/>
      <c r="C56"/>
      <c r="D56"/>
      <c r="E56"/>
      <c r="F56"/>
      <c r="G56"/>
      <c r="H56"/>
      <c r="I56"/>
      <c r="J56"/>
      <c r="K56"/>
    </row>
    <row r="57" spans="1:11" s="74" customFormat="1" x14ac:dyDescent="0.2">
      <c r="A57"/>
      <c r="B57"/>
      <c r="C57"/>
      <c r="D57"/>
      <c r="E57"/>
      <c r="F57"/>
      <c r="G57"/>
      <c r="H57"/>
      <c r="I57"/>
      <c r="J57"/>
      <c r="K57"/>
    </row>
  </sheetData>
  <mergeCells count="40">
    <mergeCell ref="K8:K9"/>
    <mergeCell ref="A40:E40"/>
    <mergeCell ref="A42:E42"/>
    <mergeCell ref="F42:G42"/>
    <mergeCell ref="A41:E41"/>
    <mergeCell ref="F41:G41"/>
    <mergeCell ref="F40:G40"/>
    <mergeCell ref="A39:E39"/>
    <mergeCell ref="F39:G39"/>
    <mergeCell ref="F37:G37"/>
    <mergeCell ref="A34:E34"/>
    <mergeCell ref="A35:E35"/>
    <mergeCell ref="F35:G35"/>
    <mergeCell ref="A36:E36"/>
    <mergeCell ref="F36:G36"/>
    <mergeCell ref="A33:E33"/>
    <mergeCell ref="F33:G33"/>
    <mergeCell ref="F34:G34"/>
    <mergeCell ref="A37:E37"/>
    <mergeCell ref="A38:E38"/>
    <mergeCell ref="F38:G38"/>
    <mergeCell ref="F29:G29"/>
    <mergeCell ref="I6:J6"/>
    <mergeCell ref="B26:C26"/>
    <mergeCell ref="D26:E26"/>
    <mergeCell ref="F26:G26"/>
    <mergeCell ref="G6:G7"/>
    <mergeCell ref="B27:C27"/>
    <mergeCell ref="D27:E27"/>
    <mergeCell ref="F27:G27"/>
    <mergeCell ref="H6:H7"/>
    <mergeCell ref="I8:I9"/>
    <mergeCell ref="J8:J9"/>
    <mergeCell ref="A6:A7"/>
    <mergeCell ref="B6:C7"/>
    <mergeCell ref="D6:E7"/>
    <mergeCell ref="F6:F7"/>
    <mergeCell ref="B28:C28"/>
    <mergeCell ref="D28:E28"/>
    <mergeCell ref="F28:G28"/>
  </mergeCells>
  <phoneticPr fontId="0" type="noConversion"/>
  <pageMargins left="0.39370078740157483" right="0.39370078740157483" top="1.3779527559055118" bottom="0.55118110236220474" header="0.39370078740157483" footer="0.39370078740157483"/>
  <pageSetup paperSize="9" orientation="portrait" r:id="rId1"/>
  <headerFooter alignWithMargins="0">
    <oddHeader>&amp;L&amp;"Arial,Fett"&amp;14HECK Dämmputzsystem für Innen
DP MIN OWA (Mineralischer Dämmputz Innen)&amp;R&amp;G</oddHeader>
  </headerFooter>
  <customProperties>
    <customPr name="_pios_id" r:id="rId2"/>
  </customProperties>
  <ignoredErrors>
    <ignoredError sqref="H14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Listen!$A$1:$A$3</xm:f>
          </x14:formula1>
          <xm:sqref>A8</xm:sqref>
        </x14:dataValidation>
        <x14:dataValidation type="list" allowBlank="1" showInputMessage="1" showErrorMessage="1" xr:uid="{00000000-0002-0000-0000-000002000000}">
          <x14:formula1>
            <xm:f>Listen!$A$19:$A$20</xm:f>
          </x14:formula1>
          <xm:sqref>A15</xm:sqref>
        </x14:dataValidation>
        <x14:dataValidation type="list" allowBlank="1" showInputMessage="1" showErrorMessage="1" xr:uid="{00000000-0002-0000-0000-000001000000}">
          <x14:formula1>
            <xm:f>Listen!$A$15:$A$16</xm:f>
          </x14:formula1>
          <xm:sqref>A13</xm:sqref>
        </x14:dataValidation>
        <x14:dataValidation type="list" allowBlank="1" showInputMessage="1" showErrorMessage="1" xr:uid="{A6BB0668-1E90-43F3-BF0C-7895DAE2965D}">
          <x14:formula1>
            <xm:f>Listen!$A$22:$A$23</xm:f>
          </x14:formula1>
          <xm:sqref>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showGridLines="0" workbookViewId="0">
      <selection activeCell="A13" sqref="A13"/>
    </sheetView>
  </sheetViews>
  <sheetFormatPr baseColWidth="10" defaultRowHeight="12.75" x14ac:dyDescent="0.2"/>
  <cols>
    <col min="1" max="1" width="30.28515625" customWidth="1"/>
    <col min="2" max="2" width="5.7109375" customWidth="1"/>
    <col min="3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1" ht="14.1" customHeight="1" x14ac:dyDescent="0.2">
      <c r="A1" s="33"/>
    </row>
    <row r="2" spans="1:11" s="1" customFormat="1" ht="14.1" customHeight="1" x14ac:dyDescent="0.25">
      <c r="A2" s="34"/>
      <c r="B2" s="35"/>
      <c r="C2" s="35"/>
      <c r="D2" s="35"/>
      <c r="E2" s="35"/>
      <c r="F2" s="35"/>
      <c r="G2" s="36"/>
      <c r="H2" s="36"/>
      <c r="I2" s="36"/>
      <c r="J2" s="36"/>
      <c r="K2" s="36"/>
    </row>
    <row r="3" spans="1:11" s="1" customFormat="1" ht="14.1" customHeight="1" x14ac:dyDescent="0.25">
      <c r="A3" s="34"/>
      <c r="B3" s="35"/>
      <c r="C3" s="35"/>
      <c r="D3" s="35"/>
      <c r="E3" s="35"/>
      <c r="F3" s="35"/>
      <c r="G3" s="36"/>
      <c r="H3" s="36"/>
      <c r="I3" s="36"/>
      <c r="J3" s="36"/>
      <c r="K3" s="36"/>
    </row>
    <row r="4" spans="1:11" s="1" customFormat="1" ht="14.1" customHeight="1" x14ac:dyDescent="0.25">
      <c r="A4" s="34"/>
      <c r="B4" s="35"/>
      <c r="C4" s="35"/>
      <c r="D4" s="35"/>
      <c r="E4" s="35"/>
      <c r="F4" s="35"/>
      <c r="G4" s="36"/>
      <c r="H4" s="36"/>
      <c r="I4" s="36"/>
      <c r="J4" s="36"/>
      <c r="K4" s="36"/>
    </row>
    <row r="5" spans="1:11" s="1" customFormat="1" ht="14.1" customHeight="1" thickBot="1" x14ac:dyDescent="0.25">
      <c r="A5" s="86"/>
      <c r="B5" s="87"/>
      <c r="C5" s="37"/>
      <c r="D5" s="37"/>
      <c r="E5" s="37"/>
      <c r="F5" s="37"/>
      <c r="G5" s="37"/>
      <c r="H5" s="37"/>
      <c r="I5" s="37"/>
      <c r="J5" s="37"/>
      <c r="K5"/>
    </row>
    <row r="6" spans="1:11" s="1" customFormat="1" ht="24" customHeight="1" x14ac:dyDescent="0.2">
      <c r="A6" s="97" t="s">
        <v>37</v>
      </c>
      <c r="B6" s="99" t="s">
        <v>7</v>
      </c>
      <c r="C6" s="100"/>
      <c r="D6" s="103" t="s">
        <v>8</v>
      </c>
      <c r="E6" s="104"/>
      <c r="F6" s="107" t="s">
        <v>56</v>
      </c>
      <c r="G6" s="125" t="s">
        <v>36</v>
      </c>
      <c r="H6" s="127" t="s">
        <v>9</v>
      </c>
      <c r="I6" s="117" t="s">
        <v>10</v>
      </c>
      <c r="J6" s="118"/>
      <c r="K6" s="38" t="s">
        <v>11</v>
      </c>
    </row>
    <row r="7" spans="1:11" s="1" customFormat="1" ht="24" customHeight="1" x14ac:dyDescent="0.2">
      <c r="A7" s="98"/>
      <c r="B7" s="101"/>
      <c r="C7" s="102"/>
      <c r="D7" s="105"/>
      <c r="E7" s="106"/>
      <c r="F7" s="108"/>
      <c r="G7" s="126"/>
      <c r="H7" s="128"/>
      <c r="I7" s="39" t="s">
        <v>12</v>
      </c>
      <c r="J7" s="5" t="s">
        <v>1</v>
      </c>
      <c r="K7" s="40">
        <v>0</v>
      </c>
    </row>
    <row r="8" spans="1:11" s="1" customFormat="1" ht="24" customHeight="1" x14ac:dyDescent="0.2">
      <c r="A8" s="96" t="s">
        <v>51</v>
      </c>
      <c r="B8" s="80">
        <v>5</v>
      </c>
      <c r="C8" s="76" t="s">
        <v>3</v>
      </c>
      <c r="D8" s="77">
        <v>0</v>
      </c>
      <c r="E8" s="2" t="s">
        <v>0</v>
      </c>
      <c r="F8" s="91">
        <v>1.45987</v>
      </c>
      <c r="G8" s="78">
        <f>SUM(F8-F8*D8/100)</f>
        <v>1.45987</v>
      </c>
      <c r="H8" s="11">
        <f>SUM(B8*G8)</f>
        <v>7.2993500000000004</v>
      </c>
      <c r="I8" s="39">
        <v>2</v>
      </c>
      <c r="J8" s="5" t="s">
        <v>1</v>
      </c>
      <c r="K8" s="79">
        <f>SUM(H8+(I8*K7))</f>
        <v>7.2993500000000004</v>
      </c>
    </row>
    <row r="9" spans="1:11" s="1" customFormat="1" ht="38.25" x14ac:dyDescent="0.2">
      <c r="A9" s="7" t="s">
        <v>55</v>
      </c>
      <c r="B9" s="81">
        <v>16</v>
      </c>
      <c r="C9" s="8" t="s">
        <v>3</v>
      </c>
      <c r="D9" s="77" t="str">
        <f>REPT(D8,1)</f>
        <v>0</v>
      </c>
      <c r="E9" s="2" t="s">
        <v>0</v>
      </c>
      <c r="F9" s="92">
        <v>2.94</v>
      </c>
      <c r="G9" s="3">
        <f>F9-F9*D9/100</f>
        <v>2.94</v>
      </c>
      <c r="H9" s="4">
        <f>B9*G9</f>
        <v>47.04</v>
      </c>
      <c r="I9" s="10">
        <v>32</v>
      </c>
      <c r="J9" s="5" t="s">
        <v>1</v>
      </c>
      <c r="K9" s="6">
        <f>SUM(H9+(I9*K5))</f>
        <v>47.04</v>
      </c>
    </row>
    <row r="10" spans="1:11" s="1" customFormat="1" x14ac:dyDescent="0.2">
      <c r="A10" s="13" t="s">
        <v>4</v>
      </c>
      <c r="B10" s="82"/>
      <c r="C10" s="14"/>
      <c r="D10" s="15"/>
      <c r="E10" s="14"/>
      <c r="F10" s="93"/>
      <c r="G10" s="16"/>
      <c r="H10" s="17">
        <f>ROUND(SUM(H8:H9),2)</f>
        <v>54.34</v>
      </c>
      <c r="I10" s="18"/>
      <c r="J10" s="19"/>
      <c r="K10" s="20">
        <f>ROUND(SUM(K8:K9),2)</f>
        <v>54.34</v>
      </c>
    </row>
    <row r="11" spans="1:11" s="1" customFormat="1" ht="25.5" x14ac:dyDescent="0.2">
      <c r="A11" s="89" t="s">
        <v>41</v>
      </c>
      <c r="B11" s="23">
        <f>VLOOKUP(A11,Listen!A:C,2,0)</f>
        <v>6</v>
      </c>
      <c r="C11" s="8" t="s">
        <v>3</v>
      </c>
      <c r="D11" s="77" t="str">
        <f>REPT(D8,1)</f>
        <v>0</v>
      </c>
      <c r="E11" s="2" t="s">
        <v>0</v>
      </c>
      <c r="F11" s="92">
        <f>VLOOKUP(A11,Listen!A:C,3,0)</f>
        <v>2.31</v>
      </c>
      <c r="G11" s="3">
        <f>F11-F11*D11/100</f>
        <v>2.31</v>
      </c>
      <c r="H11" s="22">
        <f>PRODUCT(B11,G11)</f>
        <v>13.86</v>
      </c>
      <c r="I11" s="10">
        <f>VLOOKUP(A11,Listen!A:E,5,0)</f>
        <v>13</v>
      </c>
      <c r="J11" s="5" t="s">
        <v>1</v>
      </c>
      <c r="K11" s="6">
        <f>SUM(H11+(I11*K7))</f>
        <v>13.86</v>
      </c>
    </row>
    <row r="12" spans="1:11" s="1" customFormat="1" x14ac:dyDescent="0.2">
      <c r="A12" s="13" t="s">
        <v>5</v>
      </c>
      <c r="B12" s="82"/>
      <c r="C12" s="14"/>
      <c r="D12" s="15"/>
      <c r="E12" s="14"/>
      <c r="F12" s="93"/>
      <c r="G12" s="16"/>
      <c r="H12" s="17">
        <f>ROUND(SUM(H10:H11),2)</f>
        <v>68.2</v>
      </c>
      <c r="I12" s="18"/>
      <c r="J12" s="19"/>
      <c r="K12" s="20">
        <f>ROUND(SUM(K10:K11),2)</f>
        <v>68.2</v>
      </c>
    </row>
    <row r="13" spans="1:11" s="1" customFormat="1" ht="25.5" x14ac:dyDescent="0.2">
      <c r="A13" s="90" t="s">
        <v>49</v>
      </c>
      <c r="B13" s="23">
        <v>0.2</v>
      </c>
      <c r="C13" s="8" t="s">
        <v>2</v>
      </c>
      <c r="D13" s="77" t="str">
        <f>REPT(D8,1)</f>
        <v>0</v>
      </c>
      <c r="E13" s="2" t="s">
        <v>0</v>
      </c>
      <c r="F13" s="92">
        <f>VLOOKUP(A13,Listen!A:C,3,0)</f>
        <v>10.67</v>
      </c>
      <c r="G13" s="3">
        <f>F13-F13*D13/100</f>
        <v>10.67</v>
      </c>
      <c r="H13" s="22">
        <f>PRODUCT(B13,G13)</f>
        <v>2.1339999999999999</v>
      </c>
      <c r="I13" s="10">
        <v>11</v>
      </c>
      <c r="J13" s="5" t="s">
        <v>1</v>
      </c>
      <c r="K13" s="6">
        <f>SUM(H13+(I13*K7))</f>
        <v>2.1339999999999999</v>
      </c>
    </row>
    <row r="14" spans="1:11" s="1" customFormat="1" ht="26.25" thickBot="1" x14ac:dyDescent="0.25">
      <c r="A14" s="24" t="s">
        <v>6</v>
      </c>
      <c r="B14" s="83"/>
      <c r="C14" s="26"/>
      <c r="D14" s="25"/>
      <c r="E14" s="26"/>
      <c r="F14" s="27"/>
      <c r="G14" s="28"/>
      <c r="H14" s="29">
        <f>ROUND(SUM(H12:H13),2)</f>
        <v>70.33</v>
      </c>
      <c r="I14" s="30">
        <f>SUM(I8:I13)</f>
        <v>58</v>
      </c>
      <c r="J14" s="31" t="s">
        <v>1</v>
      </c>
      <c r="K14" s="32">
        <f>ROUND(SUM(K12+K13),2)</f>
        <v>70.33</v>
      </c>
    </row>
    <row r="15" spans="1:11" ht="13.5" thickBot="1" x14ac:dyDescent="0.25"/>
    <row r="16" spans="1:11" ht="24" customHeight="1" x14ac:dyDescent="0.2">
      <c r="A16" s="41" t="s">
        <v>14</v>
      </c>
      <c r="B16" s="42"/>
      <c r="C16" s="43"/>
      <c r="D16" s="43"/>
      <c r="E16" s="43"/>
      <c r="F16" s="43"/>
      <c r="G16" s="44"/>
      <c r="H16" s="44"/>
      <c r="I16" s="72" t="s">
        <v>12</v>
      </c>
      <c r="J16" s="45" t="s">
        <v>13</v>
      </c>
      <c r="K16" s="46"/>
    </row>
    <row r="17" spans="1:16" ht="24" customHeight="1" x14ac:dyDescent="0.2">
      <c r="A17" s="7" t="s">
        <v>34</v>
      </c>
      <c r="B17" s="21">
        <v>1</v>
      </c>
      <c r="C17" s="8" t="s">
        <v>15</v>
      </c>
      <c r="D17" s="77" t="str">
        <f>REPT(D8,1)</f>
        <v>0</v>
      </c>
      <c r="E17" s="8" t="s">
        <v>0</v>
      </c>
      <c r="F17" s="92">
        <v>5.2</v>
      </c>
      <c r="G17" s="3">
        <f>F17-F17*D17/100</f>
        <v>5.2</v>
      </c>
      <c r="H17" s="47">
        <f>PRODUCT(B17,G17)</f>
        <v>5.2</v>
      </c>
      <c r="I17" s="49">
        <v>5</v>
      </c>
      <c r="J17" s="48" t="s">
        <v>16</v>
      </c>
      <c r="K17" s="6">
        <f>SUM(H17+(I17*K7))</f>
        <v>5.2</v>
      </c>
    </row>
    <row r="18" spans="1:16" ht="33" customHeight="1" x14ac:dyDescent="0.2">
      <c r="A18" s="7" t="s">
        <v>52</v>
      </c>
      <c r="B18" s="21">
        <v>1.1000000000000001</v>
      </c>
      <c r="C18" s="8" t="s">
        <v>17</v>
      </c>
      <c r="D18" s="9" t="str">
        <f>REPT(D8,1)</f>
        <v>0</v>
      </c>
      <c r="E18" s="8" t="s">
        <v>0</v>
      </c>
      <c r="F18" s="92">
        <v>2.5</v>
      </c>
      <c r="G18" s="3">
        <f>F18-F18*D18/100</f>
        <v>2.5</v>
      </c>
      <c r="H18" s="47">
        <f>PRODUCT(B18,G18)</f>
        <v>2.75</v>
      </c>
      <c r="I18" s="49">
        <v>6</v>
      </c>
      <c r="J18" s="50" t="s">
        <v>1</v>
      </c>
      <c r="K18" s="6">
        <f>SUM(H18+(I18*K7))</f>
        <v>2.75</v>
      </c>
    </row>
    <row r="19" spans="1:16" ht="24" customHeight="1" thickBot="1" x14ac:dyDescent="0.25">
      <c r="A19" s="51" t="s">
        <v>33</v>
      </c>
      <c r="B19" s="52">
        <v>1</v>
      </c>
      <c r="C19" s="53" t="s">
        <v>19</v>
      </c>
      <c r="D19" s="54" t="str">
        <f>REPT(D8,1)</f>
        <v>0</v>
      </c>
      <c r="E19" s="53" t="s">
        <v>0</v>
      </c>
      <c r="F19" s="92">
        <v>2.33</v>
      </c>
      <c r="G19" s="55">
        <f>F19-F19*D19/100</f>
        <v>2.33</v>
      </c>
      <c r="H19" s="56">
        <f>PRODUCT(B19,G19)</f>
        <v>2.33</v>
      </c>
      <c r="I19" s="57">
        <v>2</v>
      </c>
      <c r="J19" s="58" t="s">
        <v>20</v>
      </c>
      <c r="K19" s="59">
        <f>SUM(H19+(I19*K7))</f>
        <v>2.33</v>
      </c>
    </row>
    <row r="20" spans="1:16" ht="12.75" customHeight="1" x14ac:dyDescent="0.2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6" ht="12.75" customHeight="1" x14ac:dyDescent="0.2">
      <c r="A21" s="62" t="s">
        <v>22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6" ht="12.7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6" ht="12.75" customHeight="1" x14ac:dyDescent="0.2">
      <c r="A23" s="63" t="s">
        <v>23</v>
      </c>
      <c r="B23" s="119">
        <v>0</v>
      </c>
      <c r="C23" s="120"/>
      <c r="D23" s="121" t="s">
        <v>17</v>
      </c>
      <c r="E23" s="122"/>
      <c r="F23" s="123">
        <f>SUM((H18+H14)*B23)</f>
        <v>0</v>
      </c>
      <c r="G23" s="124"/>
      <c r="H23" s="12"/>
      <c r="I23" s="12"/>
      <c r="J23" s="12"/>
      <c r="K23" s="12"/>
    </row>
    <row r="24" spans="1:16" ht="12.75" customHeight="1" x14ac:dyDescent="0.2">
      <c r="A24" s="63" t="s">
        <v>24</v>
      </c>
      <c r="B24" s="119">
        <v>0</v>
      </c>
      <c r="C24" s="120"/>
      <c r="D24" s="121" t="s">
        <v>25</v>
      </c>
      <c r="E24" s="122"/>
      <c r="F24" s="123">
        <f>SUM(H17*B24)</f>
        <v>0</v>
      </c>
      <c r="G24" s="124"/>
      <c r="H24" s="12"/>
      <c r="I24" s="12"/>
      <c r="J24" s="12"/>
      <c r="K24" s="12"/>
    </row>
    <row r="25" spans="1:16" ht="12.75" customHeight="1" x14ac:dyDescent="0.2">
      <c r="A25" s="64" t="s">
        <v>18</v>
      </c>
      <c r="B25" s="109">
        <v>0</v>
      </c>
      <c r="C25" s="110"/>
      <c r="D25" s="111" t="s">
        <v>26</v>
      </c>
      <c r="E25" s="112"/>
      <c r="F25" s="113">
        <f>SUM(H19*B25)</f>
        <v>0</v>
      </c>
      <c r="G25" s="114"/>
      <c r="H25" s="12"/>
      <c r="I25" s="12"/>
      <c r="J25" s="12"/>
      <c r="K25" s="12"/>
    </row>
    <row r="26" spans="1:16" ht="12.75" customHeight="1" x14ac:dyDescent="0.2">
      <c r="A26" s="65"/>
      <c r="B26" s="65"/>
      <c r="C26" s="60"/>
      <c r="D26" s="60"/>
      <c r="E26" s="60"/>
      <c r="F26" s="115">
        <f>SUM(F23:G25)</f>
        <v>0</v>
      </c>
      <c r="G26" s="116"/>
      <c r="H26" s="12"/>
      <c r="I26" s="12"/>
      <c r="J26" s="12"/>
      <c r="K26" s="12"/>
    </row>
    <row r="27" spans="1:16" ht="12.75" customHeight="1" x14ac:dyDescent="0.2">
      <c r="A27" s="66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6" ht="12.75" customHeight="1" x14ac:dyDescent="0.2">
      <c r="A28" s="67" t="s">
        <v>27</v>
      </c>
      <c r="B28" s="68"/>
      <c r="C28" s="12"/>
      <c r="D28" s="12"/>
      <c r="E28" s="12"/>
      <c r="F28" s="69"/>
      <c r="G28" s="69"/>
      <c r="H28" s="60"/>
      <c r="I28" s="60"/>
      <c r="J28" s="60"/>
      <c r="K28" s="60"/>
    </row>
    <row r="29" spans="1:16" ht="12.75" customHeight="1" x14ac:dyDescent="0.2">
      <c r="A29" s="68"/>
      <c r="B29" s="68"/>
      <c r="C29" s="12"/>
      <c r="D29" s="12"/>
      <c r="E29" s="12"/>
      <c r="F29" s="69"/>
      <c r="G29" s="69"/>
      <c r="H29" s="60"/>
      <c r="I29" s="60"/>
      <c r="J29" s="60"/>
      <c r="K29" s="60"/>
    </row>
    <row r="30" spans="1:16" ht="12.75" customHeight="1" x14ac:dyDescent="0.2">
      <c r="A30" s="129" t="s">
        <v>53</v>
      </c>
      <c r="B30" s="130"/>
      <c r="C30" s="130"/>
      <c r="D30" s="130"/>
      <c r="E30" s="131"/>
      <c r="F30" s="141">
        <f>ROUNDUP((B8*B23)/25,0)</f>
        <v>0</v>
      </c>
      <c r="G30" s="142"/>
      <c r="H30" s="60"/>
      <c r="I30" s="60"/>
      <c r="J30" s="60"/>
      <c r="K30" s="60"/>
      <c r="L30" s="1"/>
      <c r="M30" s="1"/>
      <c r="N30" s="1"/>
      <c r="O30" s="1"/>
      <c r="P30" s="1"/>
    </row>
    <row r="31" spans="1:16" ht="12.75" customHeight="1" x14ac:dyDescent="0.2">
      <c r="A31" s="143" t="str">
        <f>A9</f>
        <v>HECK DP MIN 090 OWA (Mineralischer Dämmputz Innen), 40 mm</v>
      </c>
      <c r="B31" s="144"/>
      <c r="C31" s="144"/>
      <c r="D31" s="144"/>
      <c r="E31" s="145"/>
      <c r="F31" s="141">
        <f>ROUNDUP((B9*B23)/34,0)</f>
        <v>0</v>
      </c>
      <c r="G31" s="142"/>
      <c r="H31" s="60"/>
      <c r="I31" s="60"/>
      <c r="J31" s="60"/>
      <c r="K31" s="60"/>
      <c r="L31" s="1"/>
      <c r="M31" s="1"/>
      <c r="N31" s="1"/>
      <c r="O31" s="1"/>
      <c r="P31" s="1"/>
    </row>
    <row r="32" spans="1:16" ht="12.75" customHeight="1" x14ac:dyDescent="0.2">
      <c r="A32" s="129" t="str">
        <f>A11</f>
        <v>Rajasil KFP OWA (Kalkfeinputz Innen) weiß 5 mm</v>
      </c>
      <c r="B32" s="130"/>
      <c r="C32" s="130"/>
      <c r="D32" s="130"/>
      <c r="E32" s="131"/>
      <c r="F32" s="141">
        <f>VLOOKUP(A32,Listen!A6:D7,4,0)</f>
        <v>0</v>
      </c>
      <c r="G32" s="142"/>
      <c r="L32" s="1"/>
      <c r="M32" s="1"/>
      <c r="N32" s="1"/>
      <c r="O32" s="1"/>
      <c r="P32" s="1"/>
    </row>
    <row r="33" spans="1:16" ht="12.75" customHeight="1" x14ac:dyDescent="0.2">
      <c r="A33" s="129" t="str">
        <f>A13</f>
        <v>HECK SIF INTERIOR (Silikat-Innenfarbe) weiß</v>
      </c>
      <c r="B33" s="130"/>
      <c r="C33" s="130"/>
      <c r="D33" s="130"/>
      <c r="E33" s="131"/>
      <c r="F33" s="136">
        <f>VLOOKUP(A33,Listen!A10:D11,4,0)</f>
        <v>0</v>
      </c>
      <c r="G33" s="137"/>
      <c r="L33" s="1"/>
      <c r="M33" s="1"/>
      <c r="N33" s="1"/>
      <c r="O33" s="1"/>
      <c r="P33" s="1"/>
    </row>
    <row r="34" spans="1:16" ht="12.75" customHeight="1" x14ac:dyDescent="0.2">
      <c r="A34" s="138" t="s">
        <v>35</v>
      </c>
      <c r="B34" s="139"/>
      <c r="C34" s="139"/>
      <c r="D34" s="139"/>
      <c r="E34" s="140"/>
      <c r="F34" s="132">
        <f>ROUNDUP(((B24*B17)/2.4),0)</f>
        <v>0</v>
      </c>
      <c r="G34" s="133"/>
    </row>
    <row r="35" spans="1:16" ht="12.75" customHeight="1" x14ac:dyDescent="0.2">
      <c r="A35" s="138" t="s">
        <v>54</v>
      </c>
      <c r="B35" s="139"/>
      <c r="C35" s="139"/>
      <c r="D35" s="139"/>
      <c r="E35" s="140"/>
      <c r="F35" s="146">
        <f>ROUNDUP(((B23*B18)/55),0)</f>
        <v>0</v>
      </c>
      <c r="G35" s="147"/>
    </row>
    <row r="36" spans="1:16" x14ac:dyDescent="0.2">
      <c r="A36" s="138" t="s">
        <v>33</v>
      </c>
      <c r="B36" s="139"/>
      <c r="C36" s="139"/>
      <c r="D36" s="139"/>
      <c r="E36" s="140"/>
      <c r="F36" s="134">
        <f>ROUNDUP(((B19*B25)/100),0)</f>
        <v>0</v>
      </c>
      <c r="G36" s="135"/>
    </row>
    <row r="37" spans="1:16" x14ac:dyDescent="0.2">
      <c r="A37" s="70"/>
      <c r="B37" s="33"/>
      <c r="F37" s="71"/>
      <c r="G37" s="71"/>
    </row>
    <row r="38" spans="1:16" x14ac:dyDescent="0.2">
      <c r="A38" s="70"/>
      <c r="B38" s="33"/>
    </row>
    <row r="39" spans="1:16" x14ac:dyDescent="0.2">
      <c r="A39" s="65" t="s">
        <v>57</v>
      </c>
      <c r="B39" s="74"/>
      <c r="C39" s="74"/>
      <c r="D39" s="74"/>
      <c r="E39" s="74"/>
      <c r="F39" s="74"/>
      <c r="G39" s="74"/>
    </row>
    <row r="40" spans="1:16" x14ac:dyDescent="0.2">
      <c r="A40" s="65" t="s">
        <v>58</v>
      </c>
      <c r="B40" s="73"/>
      <c r="C40" s="74"/>
      <c r="D40" s="74"/>
      <c r="E40" s="74"/>
      <c r="F40" s="74"/>
      <c r="G40" s="74"/>
    </row>
    <row r="41" spans="1:16" x14ac:dyDescent="0.2">
      <c r="A41" s="65" t="s">
        <v>59</v>
      </c>
      <c r="B41" s="73"/>
      <c r="C41" s="74"/>
      <c r="D41" s="74"/>
      <c r="E41" s="74"/>
      <c r="F41" s="74"/>
      <c r="G41" s="74"/>
    </row>
    <row r="42" spans="1:16" x14ac:dyDescent="0.2">
      <c r="A42" s="65" t="s">
        <v>28</v>
      </c>
      <c r="B42" s="73"/>
      <c r="C42" s="74"/>
      <c r="D42" s="74"/>
      <c r="E42" s="74"/>
      <c r="F42" s="74"/>
      <c r="G42" s="74"/>
      <c r="H42" s="74"/>
      <c r="I42" s="74"/>
      <c r="J42" s="74"/>
      <c r="K42" s="74"/>
    </row>
    <row r="43" spans="1:16" x14ac:dyDescent="0.2">
      <c r="A43" s="60" t="s">
        <v>29</v>
      </c>
      <c r="B43" s="73"/>
      <c r="C43" s="74"/>
      <c r="D43" s="74"/>
      <c r="E43" s="74"/>
      <c r="F43" s="74"/>
      <c r="G43" s="74"/>
      <c r="H43" s="74"/>
      <c r="I43" s="74"/>
      <c r="J43" s="74"/>
      <c r="K43" s="74"/>
    </row>
    <row r="44" spans="1:16" x14ac:dyDescent="0.2">
      <c r="A44" s="65" t="s">
        <v>30</v>
      </c>
      <c r="B44" s="73"/>
      <c r="C44" s="74"/>
      <c r="D44" s="74"/>
      <c r="E44" s="74"/>
      <c r="F44" s="74"/>
      <c r="G44" s="74"/>
      <c r="H44" s="74"/>
      <c r="I44" s="74"/>
      <c r="J44" s="74"/>
      <c r="K44" s="74"/>
    </row>
    <row r="45" spans="1:16" s="74" customFormat="1" ht="11.25" x14ac:dyDescent="0.2">
      <c r="A45" s="65" t="s">
        <v>31</v>
      </c>
      <c r="B45" s="73"/>
    </row>
    <row r="46" spans="1:16" s="74" customFormat="1" x14ac:dyDescent="0.2">
      <c r="A46" s="65" t="s">
        <v>32</v>
      </c>
      <c r="B46"/>
      <c r="C46"/>
      <c r="D46"/>
      <c r="E46"/>
      <c r="F46"/>
      <c r="G46"/>
    </row>
    <row r="47" spans="1:16" s="74" customFormat="1" x14ac:dyDescent="0.2">
      <c r="A47"/>
      <c r="B47"/>
      <c r="C47"/>
      <c r="D47"/>
      <c r="E47"/>
      <c r="F47"/>
      <c r="G47"/>
    </row>
    <row r="48" spans="1:16" s="74" customFormat="1" x14ac:dyDescent="0.2">
      <c r="A48"/>
      <c r="B48"/>
      <c r="C48"/>
      <c r="D48"/>
      <c r="E48"/>
      <c r="F48"/>
      <c r="G48"/>
    </row>
    <row r="49" spans="1:11" s="74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74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74" customFormat="1" x14ac:dyDescent="0.2">
      <c r="A51"/>
      <c r="B51"/>
      <c r="C51"/>
      <c r="D51"/>
      <c r="E51"/>
      <c r="F51"/>
      <c r="G51"/>
      <c r="H51"/>
      <c r="I51"/>
      <c r="J51"/>
      <c r="K51"/>
    </row>
  </sheetData>
  <mergeCells count="31">
    <mergeCell ref="A6:A7"/>
    <mergeCell ref="B6:C7"/>
    <mergeCell ref="D6:E7"/>
    <mergeCell ref="F6:F7"/>
    <mergeCell ref="G6:G7"/>
    <mergeCell ref="B25:C25"/>
    <mergeCell ref="D25:E25"/>
    <mergeCell ref="F25:G25"/>
    <mergeCell ref="F26:G26"/>
    <mergeCell ref="I6:J6"/>
    <mergeCell ref="B23:C23"/>
    <mergeCell ref="D23:E23"/>
    <mergeCell ref="F23:G23"/>
    <mergeCell ref="B24:C24"/>
    <mergeCell ref="D24:E24"/>
    <mergeCell ref="F24:G24"/>
    <mergeCell ref="H6:H7"/>
    <mergeCell ref="A32:E32"/>
    <mergeCell ref="F32:G32"/>
    <mergeCell ref="A33:E33"/>
    <mergeCell ref="F33:G33"/>
    <mergeCell ref="A30:E30"/>
    <mergeCell ref="F30:G30"/>
    <mergeCell ref="A31:E31"/>
    <mergeCell ref="F31:G31"/>
    <mergeCell ref="A34:E34"/>
    <mergeCell ref="F34:G34"/>
    <mergeCell ref="A35:E35"/>
    <mergeCell ref="F35:G35"/>
    <mergeCell ref="A36:E36"/>
    <mergeCell ref="F36:G36"/>
  </mergeCells>
  <pageMargins left="0.39370078740157483" right="0.39370078740157483" top="1.3779527559055118" bottom="0.55118110236220474" header="0.39370078740157483" footer="0.39370078740157483"/>
  <pageSetup paperSize="9" orientation="portrait" r:id="rId1"/>
  <headerFooter alignWithMargins="0">
    <oddHeader>&amp;L&amp;"Arial,Fett"&amp;14HECK Dämmputzsystem für Innen
DP MIN OWA (Mineralischer Dämmputz Innen)&amp;R&amp;G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Listen!$A$6:$A$7</xm:f>
          </x14:formula1>
          <xm:sqref>A11</xm:sqref>
        </x14:dataValidation>
        <x14:dataValidation type="list" allowBlank="1" showInputMessage="1" showErrorMessage="1" xr:uid="{00000000-0002-0000-0100-000001000000}">
          <x14:formula1>
            <xm:f>Listen!$A$10:$A$11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workbookViewId="0">
      <selection activeCell="C40" sqref="C40"/>
    </sheetView>
  </sheetViews>
  <sheetFormatPr baseColWidth="10" defaultRowHeight="12.75" x14ac:dyDescent="0.2"/>
  <cols>
    <col min="1" max="1" width="58" bestFit="1" customWidth="1"/>
    <col min="2" max="2" width="11.42578125" style="85"/>
    <col min="4" max="4" width="11.42578125" style="84"/>
  </cols>
  <sheetData>
    <row r="2" spans="1:5" x14ac:dyDescent="0.2">
      <c r="A2" s="95" t="s">
        <v>43</v>
      </c>
      <c r="C2">
        <v>21.89</v>
      </c>
    </row>
    <row r="3" spans="1:5" x14ac:dyDescent="0.2">
      <c r="A3" s="95" t="s">
        <v>44</v>
      </c>
      <c r="C3">
        <v>21.89</v>
      </c>
    </row>
    <row r="4" spans="1:5" x14ac:dyDescent="0.2">
      <c r="A4" s="95"/>
    </row>
    <row r="6" spans="1:5" x14ac:dyDescent="0.2">
      <c r="A6" s="95" t="s">
        <v>41</v>
      </c>
      <c r="B6" s="85">
        <v>6</v>
      </c>
      <c r="C6">
        <v>2.31</v>
      </c>
      <c r="D6" s="84">
        <f>ROUNDUP((($B6*'Dämmputzsystem tragf. Untergr.'!B26)/25),0)</f>
        <v>0</v>
      </c>
      <c r="E6">
        <v>13</v>
      </c>
    </row>
    <row r="7" spans="1:5" x14ac:dyDescent="0.2">
      <c r="A7" s="95" t="s">
        <v>42</v>
      </c>
      <c r="B7" s="85">
        <v>6</v>
      </c>
      <c r="C7">
        <v>2.77</v>
      </c>
      <c r="D7" s="84">
        <f>ROUNDUP((($B6*'Dämmputzsystem tragf. Untergr.'!B26)/25),0)</f>
        <v>0</v>
      </c>
      <c r="E7">
        <v>13</v>
      </c>
    </row>
    <row r="10" spans="1:5" x14ac:dyDescent="0.2">
      <c r="A10" s="95" t="s">
        <v>49</v>
      </c>
      <c r="C10">
        <v>10.67</v>
      </c>
      <c r="D10" s="84">
        <f>ROUNDUP((('Dämmputzsystem tragf. Untergr.'!B13*'Dämmputzsystem tragf. Untergr.'!B26)/15),0)</f>
        <v>0</v>
      </c>
    </row>
    <row r="11" spans="1:5" x14ac:dyDescent="0.2">
      <c r="A11" s="95" t="s">
        <v>50</v>
      </c>
      <c r="C11">
        <v>12.8</v>
      </c>
      <c r="D11" s="84">
        <f>ROUNDUP((('Dämmputzsystem tragf. Untergr.'!B13*'Dämmputzsystem tragf. Untergr.'!B26)/15),0)</f>
        <v>0</v>
      </c>
    </row>
    <row r="14" spans="1:5" x14ac:dyDescent="0.2">
      <c r="A14" s="95" t="s">
        <v>38</v>
      </c>
    </row>
    <row r="15" spans="1:5" x14ac:dyDescent="0.2">
      <c r="A15" s="95" t="s">
        <v>41</v>
      </c>
      <c r="B15" s="85">
        <v>6</v>
      </c>
      <c r="C15">
        <v>2.31</v>
      </c>
      <c r="D15" s="84">
        <f>ROUNDUP((($B15*'Dämmputzsystem mit Welnet '!B$26)/25),0)</f>
        <v>0</v>
      </c>
      <c r="E15">
        <v>13</v>
      </c>
    </row>
    <row r="16" spans="1:5" x14ac:dyDescent="0.2">
      <c r="A16" s="95" t="s">
        <v>42</v>
      </c>
      <c r="B16" s="85">
        <v>6</v>
      </c>
      <c r="C16">
        <v>2.77</v>
      </c>
      <c r="D16" s="84">
        <f>ROUNDUP((($B16*'Dämmputzsystem mit Welnet '!B$26)/25),0)</f>
        <v>0</v>
      </c>
      <c r="E16">
        <v>13</v>
      </c>
    </row>
    <row r="19" spans="1:4" x14ac:dyDescent="0.2">
      <c r="A19" s="95" t="s">
        <v>49</v>
      </c>
      <c r="C19">
        <v>10.67</v>
      </c>
      <c r="D19" s="84">
        <f>ROUNDUP((('Dämmputzsystem mit Welnet '!B15*'Dämmputzsystem mit Welnet '!B$26)/15),0)</f>
        <v>0</v>
      </c>
    </row>
    <row r="20" spans="1:4" x14ac:dyDescent="0.2">
      <c r="A20" s="95" t="s">
        <v>50</v>
      </c>
      <c r="C20">
        <v>12.8</v>
      </c>
      <c r="D20" s="84">
        <f>ROUNDUP((('Dämmputzsystem mit Welnet '!B15*'Dämmputzsystem mit Welnet '!B$26)/15),0)</f>
        <v>0</v>
      </c>
    </row>
    <row r="22" spans="1:4" x14ac:dyDescent="0.2">
      <c r="A22" s="95" t="s">
        <v>45</v>
      </c>
      <c r="B22" s="85">
        <v>4</v>
      </c>
      <c r="C22">
        <v>3.39</v>
      </c>
      <c r="D22" s="84">
        <f>ROUNDUP((($B22*'Dämmputzsystem tragf. Untergr.'!$B$26)/20),0)</f>
        <v>0</v>
      </c>
    </row>
    <row r="23" spans="1:4" x14ac:dyDescent="0.2">
      <c r="A23" s="95" t="s">
        <v>41</v>
      </c>
      <c r="B23" s="85">
        <v>6</v>
      </c>
      <c r="C23">
        <v>2.31</v>
      </c>
      <c r="D23" s="84">
        <f>ROUNDUP((($B23*'Dämmputzsystem tragf. Untergr.'!$B$26)/25),0)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Dämmputzsystem mit Welnet </vt:lpstr>
      <vt:lpstr>Dämmputzsystem tragf. Untergr.</vt:lpstr>
      <vt:lpstr>Listen</vt:lpstr>
    </vt:vector>
  </TitlesOfParts>
  <Company>Colfirmit Rajasil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hümmer</dc:creator>
  <cp:lastModifiedBy>Philipp Koch</cp:lastModifiedBy>
  <cp:lastPrinted>2020-03-02T08:43:44Z</cp:lastPrinted>
  <dcterms:created xsi:type="dcterms:W3CDTF">2004-04-26T07:19:30Z</dcterms:created>
  <dcterms:modified xsi:type="dcterms:W3CDTF">2025-01-21T15:11:00Z</dcterms:modified>
</cp:coreProperties>
</file>